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Orçamento Sintético" sheetId="1" r:id="rId1"/>
    <sheet name="Cronograma" sheetId="2" r:id="rId2"/>
  </sheets>
  <externalReferences>
    <externalReference r:id="rId3"/>
  </externalReferences>
  <definedNames>
    <definedName name="_xlnm.Print_Area" localSheetId="1">Cronograma!$A$1:$R$43</definedName>
    <definedName name="_xlnm.Print_Area" localSheetId="0">'Orçamento Sintético'!$A$1:$L$343</definedName>
    <definedName name="_xlnm.Print_Titles" localSheetId="1">Cronograma!$1:$9</definedName>
    <definedName name="_xlnm.Print_Titles" localSheetId="0">'Orçamento Sintético'!$1:$9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/>
  <c r="A3"/>
  <c r="A2"/>
  <c r="A1"/>
  <c r="L323" i="1" l="1"/>
  <c r="J323"/>
  <c r="I323"/>
  <c r="K323" l="1"/>
  <c r="B32" i="2"/>
  <c r="B33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0"/>
  <c r="B11"/>
  <c r="A10"/>
  <c r="J322" i="1" l="1"/>
  <c r="I322"/>
  <c r="L322" s="1"/>
  <c r="J321"/>
  <c r="I321"/>
  <c r="L321" s="1"/>
  <c r="J318"/>
  <c r="I318"/>
  <c r="L318" s="1"/>
  <c r="J317"/>
  <c r="I317"/>
  <c r="L317" s="1"/>
  <c r="J314"/>
  <c r="I314"/>
  <c r="L314" s="1"/>
  <c r="J313"/>
  <c r="I313"/>
  <c r="L313" s="1"/>
  <c r="J312"/>
  <c r="I312"/>
  <c r="L312" s="1"/>
  <c r="J311"/>
  <c r="I311"/>
  <c r="L311" s="1"/>
  <c r="J310"/>
  <c r="I310"/>
  <c r="L310" s="1"/>
  <c r="J309"/>
  <c r="I309"/>
  <c r="L309" s="1"/>
  <c r="J308"/>
  <c r="I308"/>
  <c r="L308" s="1"/>
  <c r="J307"/>
  <c r="I307"/>
  <c r="L307" s="1"/>
  <c r="J304"/>
  <c r="I304"/>
  <c r="L304" s="1"/>
  <c r="J303"/>
  <c r="I303"/>
  <c r="L303" s="1"/>
  <c r="J302"/>
  <c r="I302"/>
  <c r="L302" s="1"/>
  <c r="J299"/>
  <c r="I299"/>
  <c r="L299" s="1"/>
  <c r="J298"/>
  <c r="I298"/>
  <c r="L298" s="1"/>
  <c r="J297"/>
  <c r="I297"/>
  <c r="L297" s="1"/>
  <c r="J294"/>
  <c r="I294"/>
  <c r="L294" s="1"/>
  <c r="J293"/>
  <c r="I293"/>
  <c r="L293" s="1"/>
  <c r="J292"/>
  <c r="I292"/>
  <c r="L292" s="1"/>
  <c r="J291"/>
  <c r="I291"/>
  <c r="L291" s="1"/>
  <c r="J290"/>
  <c r="I290"/>
  <c r="L290" s="1"/>
  <c r="J289"/>
  <c r="I289"/>
  <c r="L289" s="1"/>
  <c r="J288"/>
  <c r="I288"/>
  <c r="L288" s="1"/>
  <c r="J287"/>
  <c r="I287"/>
  <c r="L287" s="1"/>
  <c r="J286"/>
  <c r="I286"/>
  <c r="L286" s="1"/>
  <c r="L285"/>
  <c r="J285"/>
  <c r="I285"/>
  <c r="J284"/>
  <c r="I284"/>
  <c r="L284" s="1"/>
  <c r="L283"/>
  <c r="J283"/>
  <c r="I283"/>
  <c r="L282"/>
  <c r="J282"/>
  <c r="I282"/>
  <c r="J279"/>
  <c r="I279"/>
  <c r="L279" s="1"/>
  <c r="J278"/>
  <c r="I278"/>
  <c r="L278" s="1"/>
  <c r="J277"/>
  <c r="I277"/>
  <c r="L277" s="1"/>
  <c r="J276"/>
  <c r="I276"/>
  <c r="L276" s="1"/>
  <c r="J275"/>
  <c r="I275"/>
  <c r="L275" s="1"/>
  <c r="J274"/>
  <c r="I274"/>
  <c r="L274" s="1"/>
  <c r="J273"/>
  <c r="I273"/>
  <c r="L273" s="1"/>
  <c r="J272"/>
  <c r="I272"/>
  <c r="L272" s="1"/>
  <c r="J271"/>
  <c r="I271"/>
  <c r="L271" s="1"/>
  <c r="J270"/>
  <c r="I270"/>
  <c r="L270" s="1"/>
  <c r="J269"/>
  <c r="I269"/>
  <c r="L269" s="1"/>
  <c r="J268"/>
  <c r="I268"/>
  <c r="L268" s="1"/>
  <c r="J267"/>
  <c r="I267"/>
  <c r="L267" s="1"/>
  <c r="J266"/>
  <c r="I266"/>
  <c r="L266" s="1"/>
  <c r="J265"/>
  <c r="I265"/>
  <c r="L265" s="1"/>
  <c r="J264"/>
  <c r="I264"/>
  <c r="L264" s="1"/>
  <c r="J263"/>
  <c r="I263"/>
  <c r="L263" s="1"/>
  <c r="J262"/>
  <c r="I262"/>
  <c r="L262" s="1"/>
  <c r="J261"/>
  <c r="I261"/>
  <c r="L261" s="1"/>
  <c r="J260"/>
  <c r="I260"/>
  <c r="L260" s="1"/>
  <c r="J259"/>
  <c r="I259"/>
  <c r="L259" s="1"/>
  <c r="J258"/>
  <c r="I258"/>
  <c r="L258" s="1"/>
  <c r="J257"/>
  <c r="I257"/>
  <c r="L257" s="1"/>
  <c r="J256"/>
  <c r="I256"/>
  <c r="L256" s="1"/>
  <c r="L253"/>
  <c r="L252" s="1"/>
  <c r="R26" i="2" s="1"/>
  <c r="J253" i="1"/>
  <c r="J252" s="1"/>
  <c r="I253"/>
  <c r="J250"/>
  <c r="I250"/>
  <c r="L250" s="1"/>
  <c r="J249"/>
  <c r="I249"/>
  <c r="L249" s="1"/>
  <c r="J248"/>
  <c r="I248"/>
  <c r="L248" s="1"/>
  <c r="J245"/>
  <c r="I245"/>
  <c r="L245" s="1"/>
  <c r="J244"/>
  <c r="I244"/>
  <c r="L244" s="1"/>
  <c r="J243"/>
  <c r="I243"/>
  <c r="L243" s="1"/>
  <c r="J242"/>
  <c r="I242"/>
  <c r="L242" s="1"/>
  <c r="J241"/>
  <c r="I241"/>
  <c r="L241" s="1"/>
  <c r="J240"/>
  <c r="I240"/>
  <c r="L240" s="1"/>
  <c r="J237"/>
  <c r="I237"/>
  <c r="L237" s="1"/>
  <c r="J236"/>
  <c r="I236"/>
  <c r="L236" s="1"/>
  <c r="J235"/>
  <c r="I235"/>
  <c r="L235" s="1"/>
  <c r="J234"/>
  <c r="I234"/>
  <c r="L234" s="1"/>
  <c r="J233"/>
  <c r="I233"/>
  <c r="L233" s="1"/>
  <c r="J230"/>
  <c r="I230"/>
  <c r="L230" s="1"/>
  <c r="J229"/>
  <c r="I229"/>
  <c r="L229" s="1"/>
  <c r="J228"/>
  <c r="I228"/>
  <c r="L228" s="1"/>
  <c r="J227"/>
  <c r="I227"/>
  <c r="L227" s="1"/>
  <c r="J223"/>
  <c r="I223"/>
  <c r="L223" s="1"/>
  <c r="J224"/>
  <c r="I224"/>
  <c r="L224" s="1"/>
  <c r="J222"/>
  <c r="I222"/>
  <c r="L222" s="1"/>
  <c r="J221"/>
  <c r="I221"/>
  <c r="L221" s="1"/>
  <c r="J220"/>
  <c r="I220"/>
  <c r="L220" s="1"/>
  <c r="J219"/>
  <c r="I219"/>
  <c r="L219" s="1"/>
  <c r="J218"/>
  <c r="I218"/>
  <c r="L218" s="1"/>
  <c r="J217"/>
  <c r="I217"/>
  <c r="L217" s="1"/>
  <c r="J216"/>
  <c r="I216"/>
  <c r="L216" s="1"/>
  <c r="J215"/>
  <c r="I215"/>
  <c r="L215" s="1"/>
  <c r="J214"/>
  <c r="I214"/>
  <c r="L214" s="1"/>
  <c r="K214" s="1"/>
  <c r="J213"/>
  <c r="I213"/>
  <c r="L213" s="1"/>
  <c r="J212"/>
  <c r="I212"/>
  <c r="L212" s="1"/>
  <c r="J211"/>
  <c r="I211"/>
  <c r="L211" s="1"/>
  <c r="J210"/>
  <c r="I210"/>
  <c r="L210" s="1"/>
  <c r="J207"/>
  <c r="I207"/>
  <c r="L207" s="1"/>
  <c r="J206"/>
  <c r="I206"/>
  <c r="L206" s="1"/>
  <c r="J205"/>
  <c r="I205"/>
  <c r="L205" s="1"/>
  <c r="J204"/>
  <c r="I204"/>
  <c r="L204" s="1"/>
  <c r="J203"/>
  <c r="I203"/>
  <c r="L203" s="1"/>
  <c r="J202"/>
  <c r="I202"/>
  <c r="L202" s="1"/>
  <c r="J201"/>
  <c r="I201"/>
  <c r="L201" s="1"/>
  <c r="J200"/>
  <c r="I200"/>
  <c r="L200" s="1"/>
  <c r="J199"/>
  <c r="I199"/>
  <c r="L199" s="1"/>
  <c r="J198"/>
  <c r="I198"/>
  <c r="L198" s="1"/>
  <c r="J197"/>
  <c r="I197"/>
  <c r="L197" s="1"/>
  <c r="J196"/>
  <c r="I196"/>
  <c r="L196" s="1"/>
  <c r="J193"/>
  <c r="I193"/>
  <c r="L193" s="1"/>
  <c r="J192"/>
  <c r="I192"/>
  <c r="L192" s="1"/>
  <c r="J191"/>
  <c r="I191"/>
  <c r="L191" s="1"/>
  <c r="J190"/>
  <c r="I190"/>
  <c r="L190" s="1"/>
  <c r="J189"/>
  <c r="I189"/>
  <c r="L189" s="1"/>
  <c r="J188"/>
  <c r="I188"/>
  <c r="L188" s="1"/>
  <c r="J187"/>
  <c r="I187"/>
  <c r="L187" s="1"/>
  <c r="J186"/>
  <c r="I186"/>
  <c r="L186" s="1"/>
  <c r="J185"/>
  <c r="I185"/>
  <c r="L185" s="1"/>
  <c r="J184"/>
  <c r="I184"/>
  <c r="L184" s="1"/>
  <c r="J183"/>
  <c r="I183"/>
  <c r="L183" s="1"/>
  <c r="J182"/>
  <c r="I182"/>
  <c r="L182" s="1"/>
  <c r="J181"/>
  <c r="I181"/>
  <c r="L181" s="1"/>
  <c r="J180"/>
  <c r="I180"/>
  <c r="L180" s="1"/>
  <c r="J177"/>
  <c r="I177"/>
  <c r="L177" s="1"/>
  <c r="J176"/>
  <c r="I176"/>
  <c r="L176" s="1"/>
  <c r="J175"/>
  <c r="I175"/>
  <c r="L175" s="1"/>
  <c r="J174"/>
  <c r="I174"/>
  <c r="L174" s="1"/>
  <c r="J173"/>
  <c r="I173"/>
  <c r="L173" s="1"/>
  <c r="J172"/>
  <c r="I172"/>
  <c r="L172" s="1"/>
  <c r="J171"/>
  <c r="I171"/>
  <c r="L171" s="1"/>
  <c r="J170"/>
  <c r="I170"/>
  <c r="L170" s="1"/>
  <c r="J169"/>
  <c r="I169"/>
  <c r="L169" s="1"/>
  <c r="J168"/>
  <c r="I168"/>
  <c r="L168" s="1"/>
  <c r="J167"/>
  <c r="I167"/>
  <c r="L167" s="1"/>
  <c r="J166"/>
  <c r="I166"/>
  <c r="L166" s="1"/>
  <c r="J165"/>
  <c r="I165"/>
  <c r="L165" s="1"/>
  <c r="J162"/>
  <c r="I162"/>
  <c r="L162" s="1"/>
  <c r="J161"/>
  <c r="I161"/>
  <c r="L161" s="1"/>
  <c r="J160"/>
  <c r="I160"/>
  <c r="L160" s="1"/>
  <c r="J159"/>
  <c r="I159"/>
  <c r="L159" s="1"/>
  <c r="J158"/>
  <c r="I158"/>
  <c r="L158" s="1"/>
  <c r="J157"/>
  <c r="I157"/>
  <c r="L157" s="1"/>
  <c r="J156"/>
  <c r="I156"/>
  <c r="L156" s="1"/>
  <c r="J155"/>
  <c r="I155"/>
  <c r="L155" s="1"/>
  <c r="J154"/>
  <c r="I154"/>
  <c r="L154" s="1"/>
  <c r="J153"/>
  <c r="I153"/>
  <c r="L153" s="1"/>
  <c r="J152"/>
  <c r="I152"/>
  <c r="L152" s="1"/>
  <c r="J151"/>
  <c r="I151"/>
  <c r="L151" s="1"/>
  <c r="J150"/>
  <c r="I150"/>
  <c r="L150" s="1"/>
  <c r="J149"/>
  <c r="I149"/>
  <c r="L149" s="1"/>
  <c r="J148"/>
  <c r="I148"/>
  <c r="L148" s="1"/>
  <c r="J147"/>
  <c r="I147"/>
  <c r="L147" s="1"/>
  <c r="J146"/>
  <c r="I146"/>
  <c r="L146" s="1"/>
  <c r="J145"/>
  <c r="I145"/>
  <c r="L145" s="1"/>
  <c r="J144"/>
  <c r="I144"/>
  <c r="L144" s="1"/>
  <c r="J143"/>
  <c r="I143"/>
  <c r="L143" s="1"/>
  <c r="J142"/>
  <c r="I142"/>
  <c r="L142" s="1"/>
  <c r="J141"/>
  <c r="I141"/>
  <c r="L141" s="1"/>
  <c r="J140"/>
  <c r="I140"/>
  <c r="L140" s="1"/>
  <c r="J139"/>
  <c r="I139"/>
  <c r="L139" s="1"/>
  <c r="J138"/>
  <c r="I138"/>
  <c r="L138" s="1"/>
  <c r="J137"/>
  <c r="I137"/>
  <c r="L137" s="1"/>
  <c r="J136"/>
  <c r="I136"/>
  <c r="L136" s="1"/>
  <c r="J135"/>
  <c r="I135"/>
  <c r="L135" s="1"/>
  <c r="J134"/>
  <c r="I134"/>
  <c r="L134" s="1"/>
  <c r="J133"/>
  <c r="I133"/>
  <c r="L133" s="1"/>
  <c r="J132"/>
  <c r="I132"/>
  <c r="L132" s="1"/>
  <c r="J131"/>
  <c r="I131"/>
  <c r="L131" s="1"/>
  <c r="J130"/>
  <c r="I130"/>
  <c r="L130" s="1"/>
  <c r="J129"/>
  <c r="I129"/>
  <c r="L129" s="1"/>
  <c r="J128"/>
  <c r="I128"/>
  <c r="L128" s="1"/>
  <c r="J127"/>
  <c r="I127"/>
  <c r="L127" s="1"/>
  <c r="J124"/>
  <c r="I124"/>
  <c r="L124" s="1"/>
  <c r="J123"/>
  <c r="I123"/>
  <c r="L123" s="1"/>
  <c r="J122"/>
  <c r="I122"/>
  <c r="L122" s="1"/>
  <c r="J121"/>
  <c r="I121"/>
  <c r="L121" s="1"/>
  <c r="J120"/>
  <c r="I120"/>
  <c r="L120" s="1"/>
  <c r="J119"/>
  <c r="I119"/>
  <c r="L119" s="1"/>
  <c r="J118"/>
  <c r="I118"/>
  <c r="L118" s="1"/>
  <c r="L117"/>
  <c r="J117"/>
  <c r="I117"/>
  <c r="L116"/>
  <c r="J116"/>
  <c r="I116"/>
  <c r="J115"/>
  <c r="I115"/>
  <c r="L115" s="1"/>
  <c r="J114"/>
  <c r="I114"/>
  <c r="L114" s="1"/>
  <c r="J113"/>
  <c r="I113"/>
  <c r="L113" s="1"/>
  <c r="J112"/>
  <c r="I112"/>
  <c r="L112" s="1"/>
  <c r="L111"/>
  <c r="J111"/>
  <c r="I111"/>
  <c r="J110"/>
  <c r="I110"/>
  <c r="L110" s="1"/>
  <c r="J109"/>
  <c r="I109"/>
  <c r="L109" s="1"/>
  <c r="J108"/>
  <c r="I108"/>
  <c r="L108" s="1"/>
  <c r="J107"/>
  <c r="I107"/>
  <c r="L107" s="1"/>
  <c r="J106"/>
  <c r="I106"/>
  <c r="L106" s="1"/>
  <c r="J105"/>
  <c r="I105"/>
  <c r="L105" s="1"/>
  <c r="J104"/>
  <c r="I104"/>
  <c r="L104" s="1"/>
  <c r="J103"/>
  <c r="I103"/>
  <c r="L103" s="1"/>
  <c r="J102"/>
  <c r="I102"/>
  <c r="L102" s="1"/>
  <c r="J101"/>
  <c r="I101"/>
  <c r="L101" s="1"/>
  <c r="J98"/>
  <c r="I98"/>
  <c r="L98" s="1"/>
  <c r="J97"/>
  <c r="I97"/>
  <c r="L97" s="1"/>
  <c r="J96"/>
  <c r="I96"/>
  <c r="L96" s="1"/>
  <c r="J95"/>
  <c r="I95"/>
  <c r="L95" s="1"/>
  <c r="J94"/>
  <c r="I94"/>
  <c r="L94" s="1"/>
  <c r="J93"/>
  <c r="I93"/>
  <c r="L93" s="1"/>
  <c r="J92"/>
  <c r="I92"/>
  <c r="L92" s="1"/>
  <c r="J91"/>
  <c r="I91"/>
  <c r="L91" s="1"/>
  <c r="J88"/>
  <c r="I88"/>
  <c r="L88" s="1"/>
  <c r="J87"/>
  <c r="I87"/>
  <c r="L87" s="1"/>
  <c r="L86"/>
  <c r="J86"/>
  <c r="I86"/>
  <c r="J85"/>
  <c r="I85"/>
  <c r="L85" s="1"/>
  <c r="J84"/>
  <c r="I84"/>
  <c r="L84" s="1"/>
  <c r="J83"/>
  <c r="I83"/>
  <c r="L83" s="1"/>
  <c r="J80"/>
  <c r="I80"/>
  <c r="L80" s="1"/>
  <c r="J79"/>
  <c r="I79"/>
  <c r="L79" s="1"/>
  <c r="J78"/>
  <c r="I78"/>
  <c r="L78" s="1"/>
  <c r="J77"/>
  <c r="I77"/>
  <c r="L77" s="1"/>
  <c r="J76"/>
  <c r="I76"/>
  <c r="L76" s="1"/>
  <c r="J75"/>
  <c r="I75"/>
  <c r="L75" s="1"/>
  <c r="J74"/>
  <c r="I74"/>
  <c r="L74" s="1"/>
  <c r="J73"/>
  <c r="I73"/>
  <c r="L73" s="1"/>
  <c r="J72"/>
  <c r="I72"/>
  <c r="L72" s="1"/>
  <c r="J71"/>
  <c r="I71"/>
  <c r="L71" s="1"/>
  <c r="J70"/>
  <c r="I70"/>
  <c r="L70" s="1"/>
  <c r="J69"/>
  <c r="I69"/>
  <c r="L69" s="1"/>
  <c r="J68"/>
  <c r="I68"/>
  <c r="L68" s="1"/>
  <c r="J67"/>
  <c r="I67"/>
  <c r="L67" s="1"/>
  <c r="L64"/>
  <c r="J64"/>
  <c r="I64"/>
  <c r="J63"/>
  <c r="I63"/>
  <c r="L63" s="1"/>
  <c r="J62"/>
  <c r="I62"/>
  <c r="L62" s="1"/>
  <c r="J61"/>
  <c r="I61"/>
  <c r="L61" s="1"/>
  <c r="J60"/>
  <c r="I60"/>
  <c r="L60" s="1"/>
  <c r="J59"/>
  <c r="I59"/>
  <c r="L59" s="1"/>
  <c r="J58"/>
  <c r="I58"/>
  <c r="L58" s="1"/>
  <c r="J57"/>
  <c r="I57"/>
  <c r="L57" s="1"/>
  <c r="J56"/>
  <c r="I56"/>
  <c r="L56" s="1"/>
  <c r="J55"/>
  <c r="I55"/>
  <c r="L55" s="1"/>
  <c r="J54"/>
  <c r="I54"/>
  <c r="L54" s="1"/>
  <c r="J53"/>
  <c r="I53"/>
  <c r="L53" s="1"/>
  <c r="J52"/>
  <c r="I52"/>
  <c r="L52" s="1"/>
  <c r="J51"/>
  <c r="I51"/>
  <c r="L51" s="1"/>
  <c r="J50"/>
  <c r="I50"/>
  <c r="L50" s="1"/>
  <c r="J49"/>
  <c r="I49"/>
  <c r="L49" s="1"/>
  <c r="J48"/>
  <c r="I48"/>
  <c r="L48" s="1"/>
  <c r="J47"/>
  <c r="I47"/>
  <c r="L47" s="1"/>
  <c r="J46"/>
  <c r="I46"/>
  <c r="L46" s="1"/>
  <c r="J45"/>
  <c r="I45"/>
  <c r="L45" s="1"/>
  <c r="J44"/>
  <c r="I44"/>
  <c r="L44" s="1"/>
  <c r="J43"/>
  <c r="I43"/>
  <c r="L43" s="1"/>
  <c r="J42"/>
  <c r="I42"/>
  <c r="L42" s="1"/>
  <c r="J41"/>
  <c r="I41"/>
  <c r="L41" s="1"/>
  <c r="J40"/>
  <c r="I40"/>
  <c r="L40" s="1"/>
  <c r="J39"/>
  <c r="I39"/>
  <c r="L39" s="1"/>
  <c r="J38"/>
  <c r="I38"/>
  <c r="L38" s="1"/>
  <c r="J35"/>
  <c r="J34" s="1"/>
  <c r="I35"/>
  <c r="L35" s="1"/>
  <c r="L34" s="1"/>
  <c r="R11" i="2" s="1"/>
  <c r="J32" i="1"/>
  <c r="I32"/>
  <c r="L32" s="1"/>
  <c r="L31"/>
  <c r="J31"/>
  <c r="I31"/>
  <c r="J30"/>
  <c r="I30"/>
  <c r="L30" s="1"/>
  <c r="J29"/>
  <c r="I29"/>
  <c r="L29" s="1"/>
  <c r="J28"/>
  <c r="I28"/>
  <c r="L28" s="1"/>
  <c r="J27"/>
  <c r="I27"/>
  <c r="L27" s="1"/>
  <c r="J26"/>
  <c r="I26"/>
  <c r="L26" s="1"/>
  <c r="J25"/>
  <c r="I25"/>
  <c r="L25" s="1"/>
  <c r="J24"/>
  <c r="I24"/>
  <c r="L24" s="1"/>
  <c r="L23"/>
  <c r="J23"/>
  <c r="I23"/>
  <c r="L22"/>
  <c r="J22"/>
  <c r="I22"/>
  <c r="J21"/>
  <c r="I21"/>
  <c r="L21" s="1"/>
  <c r="J20"/>
  <c r="I20"/>
  <c r="L20" s="1"/>
  <c r="J19"/>
  <c r="I19"/>
  <c r="L19" s="1"/>
  <c r="J18"/>
  <c r="I18"/>
  <c r="L18" s="1"/>
  <c r="J17"/>
  <c r="I17"/>
  <c r="L17" s="1"/>
  <c r="J16"/>
  <c r="I16"/>
  <c r="L16" s="1"/>
  <c r="J15"/>
  <c r="I15"/>
  <c r="L15" s="1"/>
  <c r="J14"/>
  <c r="I14"/>
  <c r="L14" s="1"/>
  <c r="J13"/>
  <c r="I13"/>
  <c r="L13" s="1"/>
  <c r="L12"/>
  <c r="J12"/>
  <c r="I12"/>
  <c r="L11"/>
  <c r="J11"/>
  <c r="I11"/>
  <c r="J316" l="1"/>
  <c r="L320"/>
  <c r="R33" i="2" s="1"/>
  <c r="J33" s="1"/>
  <c r="J320" i="1"/>
  <c r="L10"/>
  <c r="R10" i="2" s="1"/>
  <c r="L195" i="1"/>
  <c r="R20" i="2" s="1"/>
  <c r="L209" i="1"/>
  <c r="R21" i="2" s="1"/>
  <c r="P26"/>
  <c r="N26"/>
  <c r="L26"/>
  <c r="D26"/>
  <c r="H26"/>
  <c r="F26"/>
  <c r="J26"/>
  <c r="N11"/>
  <c r="F11"/>
  <c r="J11"/>
  <c r="D11"/>
  <c r="H11"/>
  <c r="P11"/>
  <c r="L11"/>
  <c r="L296" i="1"/>
  <c r="R29" i="2" s="1"/>
  <c r="L316" i="1"/>
  <c r="R32" i="2" s="1"/>
  <c r="L239" i="1"/>
  <c r="R24" i="2" s="1"/>
  <c r="J247" i="1"/>
  <c r="L255"/>
  <c r="R27" i="2" s="1"/>
  <c r="L306" i="1"/>
  <c r="R31" i="2" s="1"/>
  <c r="J281" i="1"/>
  <c r="J90"/>
  <c r="J301"/>
  <c r="J306"/>
  <c r="J296"/>
  <c r="L281"/>
  <c r="R28" i="2" s="1"/>
  <c r="L301" i="1"/>
  <c r="R30" i="2" s="1"/>
  <c r="L247" i="1"/>
  <c r="R25" i="2" s="1"/>
  <c r="J255" i="1"/>
  <c r="J226"/>
  <c r="J232"/>
  <c r="J239"/>
  <c r="L226"/>
  <c r="R22" i="2" s="1"/>
  <c r="L232" i="1"/>
  <c r="R23" i="2" s="1"/>
  <c r="L23" s="1"/>
  <c r="J209" i="1"/>
  <c r="J195"/>
  <c r="L179"/>
  <c r="R19" i="2" s="1"/>
  <c r="J179" i="1"/>
  <c r="L164"/>
  <c r="R18" i="2" s="1"/>
  <c r="J164" i="1"/>
  <c r="L90"/>
  <c r="R15" i="2" s="1"/>
  <c r="L100" i="1"/>
  <c r="R16" i="2" s="1"/>
  <c r="L82" i="1"/>
  <c r="R14" i="2" s="1"/>
  <c r="L126" i="1"/>
  <c r="R17" i="2" s="1"/>
  <c r="J126" i="1"/>
  <c r="J66"/>
  <c r="L37"/>
  <c r="R12" i="2" s="1"/>
  <c r="J100" i="1"/>
  <c r="J82"/>
  <c r="J37"/>
  <c r="L66"/>
  <c r="R13" i="2" s="1"/>
  <c r="K160" i="1"/>
  <c r="K212"/>
  <c r="K220"/>
  <c r="J10"/>
  <c r="K282"/>
  <c r="K15"/>
  <c r="K207"/>
  <c r="K140"/>
  <c r="K63"/>
  <c r="K88"/>
  <c r="K276"/>
  <c r="K115"/>
  <c r="K122"/>
  <c r="K62"/>
  <c r="K144"/>
  <c r="K250"/>
  <c r="K137"/>
  <c r="K274"/>
  <c r="K12"/>
  <c r="K154"/>
  <c r="K52"/>
  <c r="K123"/>
  <c r="K165"/>
  <c r="K199"/>
  <c r="K258"/>
  <c r="K109"/>
  <c r="K70"/>
  <c r="K67"/>
  <c r="K106"/>
  <c r="K175"/>
  <c r="K23"/>
  <c r="K156"/>
  <c r="K187"/>
  <c r="K223"/>
  <c r="K68"/>
  <c r="K190"/>
  <c r="K229"/>
  <c r="K243"/>
  <c r="K153"/>
  <c r="K64"/>
  <c r="K188"/>
  <c r="K227"/>
  <c r="K76"/>
  <c r="K87"/>
  <c r="K107"/>
  <c r="K116"/>
  <c r="K131"/>
  <c r="K152"/>
  <c r="K283"/>
  <c r="K138"/>
  <c r="K186"/>
  <c r="K55"/>
  <c r="K77"/>
  <c r="K114"/>
  <c r="K201"/>
  <c r="K146"/>
  <c r="K130"/>
  <c r="K180"/>
  <c r="K57"/>
  <c r="K268"/>
  <c r="K162"/>
  <c r="K167"/>
  <c r="K222"/>
  <c r="K54"/>
  <c r="K101"/>
  <c r="K74"/>
  <c r="K221"/>
  <c r="K11"/>
  <c r="K22"/>
  <c r="K31"/>
  <c r="K45"/>
  <c r="K111"/>
  <c r="K169"/>
  <c r="K213"/>
  <c r="K249"/>
  <c r="K262"/>
  <c r="K145"/>
  <c r="K161"/>
  <c r="K200"/>
  <c r="K61"/>
  <c r="K117"/>
  <c r="K173"/>
  <c r="K245"/>
  <c r="K260"/>
  <c r="K266"/>
  <c r="K49"/>
  <c r="K75"/>
  <c r="K83"/>
  <c r="K86"/>
  <c r="K93"/>
  <c r="K96"/>
  <c r="K124"/>
  <c r="K253"/>
  <c r="K252" s="1"/>
  <c r="K313"/>
  <c r="K19"/>
  <c r="K129"/>
  <c r="K166"/>
  <c r="K244"/>
  <c r="K41"/>
  <c r="K27"/>
  <c r="K94"/>
  <c r="K113"/>
  <c r="K174"/>
  <c r="K248"/>
  <c r="K318"/>
  <c r="K47"/>
  <c r="K38"/>
  <c r="K48"/>
  <c r="K85"/>
  <c r="K95"/>
  <c r="K98"/>
  <c r="K44"/>
  <c r="K60"/>
  <c r="K119"/>
  <c r="K13"/>
  <c r="K28"/>
  <c r="K42"/>
  <c r="K120"/>
  <c r="K51"/>
  <c r="K80"/>
  <c r="K16"/>
  <c r="K32"/>
  <c r="K39"/>
  <c r="K103"/>
  <c r="K14"/>
  <c r="K20"/>
  <c r="K29"/>
  <c r="K69"/>
  <c r="K72"/>
  <c r="K112"/>
  <c r="K121"/>
  <c r="K133"/>
  <c r="K24"/>
  <c r="K108"/>
  <c r="K26"/>
  <c r="K40"/>
  <c r="K46"/>
  <c r="K104"/>
  <c r="K18"/>
  <c r="K21"/>
  <c r="K30"/>
  <c r="K35"/>
  <c r="K34" s="1"/>
  <c r="K50"/>
  <c r="K56"/>
  <c r="K59"/>
  <c r="K73"/>
  <c r="K91"/>
  <c r="K134"/>
  <c r="K197"/>
  <c r="K204"/>
  <c r="K233"/>
  <c r="K236"/>
  <c r="K240"/>
  <c r="K265"/>
  <c r="K314"/>
  <c r="K17"/>
  <c r="K25"/>
  <c r="K43"/>
  <c r="K53"/>
  <c r="K79"/>
  <c r="K92"/>
  <c r="K105"/>
  <c r="K118"/>
  <c r="K132"/>
  <c r="K141"/>
  <c r="K170"/>
  <c r="K202"/>
  <c r="K205"/>
  <c r="K241"/>
  <c r="K257"/>
  <c r="K279"/>
  <c r="K286"/>
  <c r="K171"/>
  <c r="K182"/>
  <c r="K217"/>
  <c r="K290"/>
  <c r="K135"/>
  <c r="K147"/>
  <c r="K150"/>
  <c r="K157"/>
  <c r="K176"/>
  <c r="K193"/>
  <c r="K215"/>
  <c r="K218"/>
  <c r="K263"/>
  <c r="K269"/>
  <c r="K272"/>
  <c r="K275"/>
  <c r="K287"/>
  <c r="K294"/>
  <c r="K299"/>
  <c r="K304"/>
  <c r="K309"/>
  <c r="K321"/>
  <c r="K210"/>
  <c r="K78"/>
  <c r="K155"/>
  <c r="K158"/>
  <c r="K198"/>
  <c r="K224"/>
  <c r="K234"/>
  <c r="K237"/>
  <c r="K261"/>
  <c r="K264"/>
  <c r="K267"/>
  <c r="K284"/>
  <c r="K291"/>
  <c r="K185"/>
  <c r="K102"/>
  <c r="K127"/>
  <c r="K136"/>
  <c r="K183"/>
  <c r="K203"/>
  <c r="K206"/>
  <c r="K242"/>
  <c r="K256"/>
  <c r="K259"/>
  <c r="K288"/>
  <c r="K310"/>
  <c r="K142"/>
  <c r="K149"/>
  <c r="K277"/>
  <c r="K143"/>
  <c r="K172"/>
  <c r="K181"/>
  <c r="K184"/>
  <c r="K191"/>
  <c r="K211"/>
  <c r="K230"/>
  <c r="K278"/>
  <c r="K292"/>
  <c r="K297"/>
  <c r="K302"/>
  <c r="K307"/>
  <c r="K159"/>
  <c r="K139"/>
  <c r="K168"/>
  <c r="K271"/>
  <c r="K58"/>
  <c r="K71"/>
  <c r="K84"/>
  <c r="K97"/>
  <c r="K110"/>
  <c r="K128"/>
  <c r="K148"/>
  <c r="K151"/>
  <c r="K177"/>
  <c r="K189"/>
  <c r="K192"/>
  <c r="K196"/>
  <c r="K216"/>
  <c r="K219"/>
  <c r="K228"/>
  <c r="K235"/>
  <c r="K270"/>
  <c r="K273"/>
  <c r="K311"/>
  <c r="K285"/>
  <c r="K293"/>
  <c r="K298"/>
  <c r="K303"/>
  <c r="K308"/>
  <c r="K289"/>
  <c r="K312"/>
  <c r="K317"/>
  <c r="K316" s="1"/>
  <c r="K322"/>
  <c r="K320" s="1"/>
  <c r="D33" i="2" l="1"/>
  <c r="R34"/>
  <c r="Q20" s="1"/>
  <c r="D32"/>
  <c r="F32"/>
  <c r="H32"/>
  <c r="H33"/>
  <c r="F33"/>
  <c r="N33"/>
  <c r="P33"/>
  <c r="L33"/>
  <c r="P20"/>
  <c r="N20"/>
  <c r="F20"/>
  <c r="J20"/>
  <c r="D20"/>
  <c r="L20"/>
  <c r="H20"/>
  <c r="H17"/>
  <c r="P17"/>
  <c r="D17"/>
  <c r="J17"/>
  <c r="N17"/>
  <c r="F17"/>
  <c r="L17"/>
  <c r="H25"/>
  <c r="P25"/>
  <c r="F25"/>
  <c r="D25"/>
  <c r="N25"/>
  <c r="L25"/>
  <c r="J25"/>
  <c r="N31"/>
  <c r="D31"/>
  <c r="P31"/>
  <c r="J31"/>
  <c r="L31"/>
  <c r="H31"/>
  <c r="F31"/>
  <c r="N13"/>
  <c r="J13"/>
  <c r="F13"/>
  <c r="L13"/>
  <c r="D13"/>
  <c r="H13"/>
  <c r="P13"/>
  <c r="L14"/>
  <c r="D14"/>
  <c r="F14"/>
  <c r="J14"/>
  <c r="H14"/>
  <c r="N14"/>
  <c r="P14"/>
  <c r="J30"/>
  <c r="P30"/>
  <c r="H30"/>
  <c r="F30"/>
  <c r="D30"/>
  <c r="L30"/>
  <c r="N30"/>
  <c r="P27"/>
  <c r="D27"/>
  <c r="L27"/>
  <c r="F27"/>
  <c r="H27"/>
  <c r="J27"/>
  <c r="N27"/>
  <c r="N19"/>
  <c r="L19"/>
  <c r="J19"/>
  <c r="D19"/>
  <c r="P19"/>
  <c r="H19"/>
  <c r="F19"/>
  <c r="N16"/>
  <c r="L16"/>
  <c r="F16"/>
  <c r="J16"/>
  <c r="D16"/>
  <c r="H16"/>
  <c r="P16"/>
  <c r="D23"/>
  <c r="H23"/>
  <c r="N23"/>
  <c r="P23"/>
  <c r="F23"/>
  <c r="J23"/>
  <c r="D28"/>
  <c r="F28"/>
  <c r="L28"/>
  <c r="P28"/>
  <c r="J28"/>
  <c r="N28"/>
  <c r="H28"/>
  <c r="D22"/>
  <c r="P22"/>
  <c r="J22"/>
  <c r="F22"/>
  <c r="L22"/>
  <c r="H22"/>
  <c r="N22"/>
  <c r="D10"/>
  <c r="H10"/>
  <c r="F10"/>
  <c r="J10"/>
  <c r="N10"/>
  <c r="P10"/>
  <c r="L10"/>
  <c r="F15"/>
  <c r="N15"/>
  <c r="D15"/>
  <c r="H15"/>
  <c r="L15"/>
  <c r="P15"/>
  <c r="J15"/>
  <c r="J24"/>
  <c r="F24"/>
  <c r="N24"/>
  <c r="H24"/>
  <c r="P24"/>
  <c r="L24"/>
  <c r="D24"/>
  <c r="H12"/>
  <c r="F12"/>
  <c r="P12"/>
  <c r="L12"/>
  <c r="N12"/>
  <c r="J12"/>
  <c r="D12"/>
  <c r="D18"/>
  <c r="P18"/>
  <c r="L18"/>
  <c r="F18"/>
  <c r="J18"/>
  <c r="H18"/>
  <c r="N18"/>
  <c r="H29"/>
  <c r="L29"/>
  <c r="F29"/>
  <c r="J29"/>
  <c r="N29"/>
  <c r="P29"/>
  <c r="D29"/>
  <c r="F21"/>
  <c r="L21"/>
  <c r="D21"/>
  <c r="N21"/>
  <c r="H21"/>
  <c r="J21"/>
  <c r="P21"/>
  <c r="J324" i="1"/>
  <c r="K281"/>
  <c r="K306"/>
  <c r="K301"/>
  <c r="K296"/>
  <c r="K255"/>
  <c r="K247"/>
  <c r="K226"/>
  <c r="K239"/>
  <c r="K232"/>
  <c r="K209"/>
  <c r="K195"/>
  <c r="K179"/>
  <c r="K164"/>
  <c r="K126"/>
  <c r="K100"/>
  <c r="K90"/>
  <c r="K82"/>
  <c r="K66"/>
  <c r="K37"/>
  <c r="K10"/>
  <c r="L324"/>
  <c r="Q33" i="2" l="1"/>
  <c r="Q32"/>
  <c r="J34"/>
  <c r="I34" s="1"/>
  <c r="Q23"/>
  <c r="Q28"/>
  <c r="Q22"/>
  <c r="Q21"/>
  <c r="Q29"/>
  <c r="Q18"/>
  <c r="Q12"/>
  <c r="Q24"/>
  <c r="Q15"/>
  <c r="Q10"/>
  <c r="Q16"/>
  <c r="Q19"/>
  <c r="D34"/>
  <c r="C34" s="1"/>
  <c r="Q27"/>
  <c r="Q30"/>
  <c r="Q14"/>
  <c r="Q13"/>
  <c r="Q31"/>
  <c r="Q25"/>
  <c r="Q17"/>
  <c r="L34"/>
  <c r="P34"/>
  <c r="O34" s="1"/>
  <c r="N34"/>
  <c r="M34" s="1"/>
  <c r="F34"/>
  <c r="E34" s="1"/>
  <c r="Q26"/>
  <c r="Q11"/>
  <c r="H34"/>
  <c r="G34" s="1"/>
  <c r="K324" i="1"/>
  <c r="K34" i="2" l="1"/>
  <c r="Q34"/>
</calcChain>
</file>

<file path=xl/sharedStrings.xml><?xml version="1.0" encoding="utf-8"?>
<sst xmlns="http://schemas.openxmlformats.org/spreadsheetml/2006/main" count="1208" uniqueCount="908">
  <si>
    <t>Item</t>
  </si>
  <si>
    <t>Código</t>
  </si>
  <si>
    <t>Descrição</t>
  </si>
  <si>
    <t>Und</t>
  </si>
  <si>
    <t>Quant.</t>
  </si>
  <si>
    <t>Valor Unit</t>
  </si>
  <si>
    <t>Valor Unit com BDI</t>
  </si>
  <si>
    <t>Total</t>
  </si>
  <si>
    <t>M. O.</t>
  </si>
  <si>
    <t>MAT.</t>
  </si>
  <si>
    <t xml:space="preserve"> 1 </t>
  </si>
  <si>
    <t>SERVICOS PRELIMINARES·</t>
  </si>
  <si>
    <t xml:space="preserve"> 1.1 </t>
  </si>
  <si>
    <t xml:space="preserve"> 01010101-UFMA </t>
  </si>
  <si>
    <t>Taxa do CREA - ART de obras acima de 15.000,00</t>
  </si>
  <si>
    <t>un</t>
  </si>
  <si>
    <t xml:space="preserve"> 1.2 </t>
  </si>
  <si>
    <t xml:space="preserve"> 01010201-UFMA </t>
  </si>
  <si>
    <t>Taxa da Prefeitura ( Alvará de Construção)</t>
  </si>
  <si>
    <t>m²</t>
  </si>
  <si>
    <t xml:space="preserve"> 1.3 </t>
  </si>
  <si>
    <t xml:space="preserve"> 01090101-UFMA </t>
  </si>
  <si>
    <t>Placa de obra (3,20 X 1,60)m, em lona 420 c/reforço nas bordas e ilhós p/fixação em estrutura de metalon, formada p/três peças ( 50 X 50 X 1,2)mm, verticais e três contraventamentos horizontais ( 50 X 25 X 1,2)mm; executada de acordo c/Manual de uso de marca do Governo Federal-Obras.</t>
  </si>
  <si>
    <t xml:space="preserve"> 1.4 </t>
  </si>
  <si>
    <t xml:space="preserve"> 01080101-UFMA </t>
  </si>
  <si>
    <t>Tapume em chapa galvanizada (26 GSG espessura 0,55mm), altura 2m, c/estrutura em peças de madeira (3x3)" a cada 2,00m; contraventamento horizontal (inferior e superior) c/peça de madeira (2x2)".</t>
  </si>
  <si>
    <t>m</t>
  </si>
  <si>
    <t xml:space="preserve"> 1.5 </t>
  </si>
  <si>
    <t>Limpeza manual de vegetação em terreno com enxada.af_05/2018</t>
  </si>
  <si>
    <t xml:space="preserve"> 1.6 </t>
  </si>
  <si>
    <t>Carga e descarga mecanizada de terra/entulho c/ transporte em caminhão basculante 10m3, DMT 10km.</t>
  </si>
  <si>
    <t>m³</t>
  </si>
  <si>
    <t xml:space="preserve"> 1.7 </t>
  </si>
  <si>
    <t xml:space="preserve"> 01030101-UFMA </t>
  </si>
  <si>
    <t>Instalação provisória de força, c/ eletroduto 25mm (3/4).</t>
  </si>
  <si>
    <t>pt</t>
  </si>
  <si>
    <t xml:space="preserve"> 1.8 </t>
  </si>
  <si>
    <t xml:space="preserve"> 01030102-UFMA </t>
  </si>
  <si>
    <t>Instalação provisória de luz, c/ eletroduto 20mm (1/2).</t>
  </si>
  <si>
    <t xml:space="preserve"> 1.9 </t>
  </si>
  <si>
    <t xml:space="preserve"> 01030201-UFMA </t>
  </si>
  <si>
    <t>Instalação provisória de água c/tubo PVC e registro de esfera 25mm (3/4)".</t>
  </si>
  <si>
    <t xml:space="preserve"> 1.10 </t>
  </si>
  <si>
    <t xml:space="preserve"> 01030202-UFMA </t>
  </si>
  <si>
    <t>Instalação provisória de água c/tubo PVC e torneira 20mm (1/2)"</t>
  </si>
  <si>
    <t xml:space="preserve"> 1.11 </t>
  </si>
  <si>
    <t xml:space="preserve"> 89800U.DER-UFMA </t>
  </si>
  <si>
    <t>Tubo PVC  serie normal, esgoto predial 100 mm, inclusive conexões, c/escavação, reaterro, carga, transporte e descarga do material excedente.</t>
  </si>
  <si>
    <t xml:space="preserve"> 1.12 </t>
  </si>
  <si>
    <t xml:space="preserve"> 10776UD-UFMA </t>
  </si>
  <si>
    <t>Locação de container  p/escritório, (2,30  x  6,00 x 2,50) m, s/divisórias internas e s/sanitário. (Almoxarifado/Depósito)</t>
  </si>
  <si>
    <t xml:space="preserve"> 1.13 </t>
  </si>
  <si>
    <t xml:space="preserve"> 10777UD-UFMA </t>
  </si>
  <si>
    <t>Locacao de container 2,30 x 4,30 m, alt. 2,50 m, para sanitario, com 3 bacias, 4 chuveiros, 1 lavatorio e 1 mictorio</t>
  </si>
  <si>
    <t xml:space="preserve"> 1.14 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</si>
  <si>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</si>
  <si>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</si>
  <si>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 xml:space="preserve"> 1.15 </t>
  </si>
  <si>
    <t>Guindauto hidráulico, capacidade máxima de carga 6200 kg, momento máximo de carga 11,7 tm, alcance máximo horizontal 9,70 m, inclusive caminhão toco pbt 16.000 kg, potência de 189 cv - chi diurno. Af_06/2014</t>
  </si>
  <si>
    <t>Chi</t>
  </si>
  <si>
    <t xml:space="preserve"> 1.16 </t>
  </si>
  <si>
    <t xml:space="preserve"> 98681U.D2-UFMA </t>
  </si>
  <si>
    <t>Piso cimentado c/argamassa de cimento e areia média (1:4), preparo mecanico, acabamento rustico espessura 2,0cm, sobre lastro de brita preta, p/refeitório de obra.</t>
  </si>
  <si>
    <t xml:space="preserve"> 1.17 </t>
  </si>
  <si>
    <t>Trama de madeira composta por terças para telhados de até 2 águas para telha ondulada de fibrocimento, metálica, plástica ou termoacústica, incluso transporte vertical. Af_07/2019</t>
  </si>
  <si>
    <t xml:space="preserve"> 1.18 </t>
  </si>
  <si>
    <t xml:space="preserve"> 94210UD-UFMA </t>
  </si>
  <si>
    <t>Telhamento c/telha ondulada de fibrocimento espes. 4 mm, (2,44 x 0,50)m, recobrimento lateral de 1/4 onda, p/canteiro de obra, uma água, inclinação máxima 10°, incluso içamento.</t>
  </si>
  <si>
    <t xml:space="preserve"> 1.19 </t>
  </si>
  <si>
    <t xml:space="preserve"> 01040106-UFMA </t>
  </si>
  <si>
    <t>Mobilização - Grajaú/Imperatriz</t>
  </si>
  <si>
    <t xml:space="preserve"> 1.20 </t>
  </si>
  <si>
    <t>Locacao convencional de obra, utilizando gabarito de tábuas corridas pontaletadas a cada 2,00m -  2 utilizações. Af_10/2018</t>
  </si>
  <si>
    <t xml:space="preserve"> 1.21 </t>
  </si>
  <si>
    <t xml:space="preserve"> 10527UD-UFMA </t>
  </si>
  <si>
    <t>Locação de andaime metálico tubular de encaixe, tipo de torre, com largura de 1 ate 1,5 m e altura de *1,00* m</t>
  </si>
  <si>
    <t xml:space="preserve"> 1.22 </t>
  </si>
  <si>
    <t xml:space="preserve"> 97064UD-UFMA </t>
  </si>
  <si>
    <t>Montagem e desmontagem de andaime tubular tipo torre.</t>
  </si>
  <si>
    <t xml:space="preserve"> 2 </t>
  </si>
  <si>
    <t>ADMINISTRAÇÃO LOCAL</t>
  </si>
  <si>
    <t xml:space="preserve"> 2.1 </t>
  </si>
  <si>
    <t>Administração Local</t>
  </si>
  <si>
    <t xml:space="preserve"> 3 </t>
  </si>
  <si>
    <t>INFRAESTRUTURA</t>
  </si>
  <si>
    <t xml:space="preserve"> 3.1 </t>
  </si>
  <si>
    <t>Escavação manual de vala com profundidade menor ou igual a 1,30 m. Af_02/2021</t>
  </si>
  <si>
    <t xml:space="preserve"> 3.2 </t>
  </si>
  <si>
    <t>Lastro de concreto magro, aplicado em pisos, lajes sobre solo ou radiers, espessura de 5 cm. Af_07/2016</t>
  </si>
  <si>
    <t xml:space="preserve"> 3.3 </t>
  </si>
  <si>
    <t>Armação de bloco, viga baldrame e sapata utilizando aço CA-60 de 5 mm - montagem. Af_06/2017</t>
  </si>
  <si>
    <t>kg</t>
  </si>
  <si>
    <t xml:space="preserve"> 3.4 </t>
  </si>
  <si>
    <t>Armação de bloco, viga baldrame ou sapata utilizando aço CA-50 de 6,3 mm - montagem. Af_06/2017</t>
  </si>
  <si>
    <t xml:space="preserve"> 3.5 </t>
  </si>
  <si>
    <t>Armação de bloco, viga baldrame ou sapata utilizando aço CA-50 de 8 mm - montagem. Af_06/2017</t>
  </si>
  <si>
    <t xml:space="preserve"> 3.6 </t>
  </si>
  <si>
    <t>Armação de bloco, viga baldrame ou sapata utilizando aço CA-50 de 10 mm - montagem. Af_06/2017</t>
  </si>
  <si>
    <t xml:space="preserve"> 3.7 </t>
  </si>
  <si>
    <t>Armação de bloco, viga baldrame ou sapata utilizando aço CA-50 de 12,5 mm - montagem. Af_06/2017</t>
  </si>
  <si>
    <t xml:space="preserve"> 3.8 </t>
  </si>
  <si>
    <t>Armação de pilar ou viga de uma estrutura convencional de concreto armado em um edifício de múltiplos pavimentos utilizando aço CA-60 de 5,0 mm - montagem. Af_12/2015</t>
  </si>
  <si>
    <t xml:space="preserve"> 3.9 </t>
  </si>
  <si>
    <t>Armação de pilar ou viga de uma estrutura convencional de concreto armado em um edifício de múltiplos pavimentos utilizando aço CA-50 de 6,3 mm - montagem. Af_12/2015</t>
  </si>
  <si>
    <t xml:space="preserve"> 3.10 </t>
  </si>
  <si>
    <t>Armação de pilar ou viga de uma estrutura convencional de concreto armado em uma edificação térrea ou sobrado utilizando aço CA-50 de 8,0 mm - montagem. Af_12/2015</t>
  </si>
  <si>
    <t xml:space="preserve"> 3.11 </t>
  </si>
  <si>
    <t>Armação de pilar ou viga de uma estrutura convencional de concreto armado em um edifício de múltiplos pavimentos utilizando aço CA-50 de 10,0 mm - montagem. Af_12/2015</t>
  </si>
  <si>
    <t xml:space="preserve"> 3.12 </t>
  </si>
  <si>
    <t>Armação de pilar ou viga de uma estrutura convencional de concreto armado em uma edificação térrea ou sobrado utilizando aço CA-50 de 12,5 mm - montagem. Af_12/2015</t>
  </si>
  <si>
    <t xml:space="preserve"> 3.13 </t>
  </si>
  <si>
    <t>Armação de pilar ou viga de uma estrutura convencional de concreto armado em um edifício de múltiplos pavimentos utilizando aço CA-50 de 16,0 mm - montagem. Af_12/2015</t>
  </si>
  <si>
    <t xml:space="preserve"> 3.14 </t>
  </si>
  <si>
    <t>Armação de laje de uma estrutura convencional de concreto armado em uma edificação térrea ou sobrado utilizando aço CA-50 de 8,0 mm - montagem. Af_12/2015</t>
  </si>
  <si>
    <t xml:space="preserve"> 3.15 </t>
  </si>
  <si>
    <t>Armação de laje de uma estrutura convencional de concreto armado em uma edificação térrea ou sobrado utilizando aço CA-50 de 10,0 mm - montagem. Af_12/2015</t>
  </si>
  <si>
    <t xml:space="preserve"> 3.16 </t>
  </si>
  <si>
    <t>Fabricação, montagem e desmontagem de fôrma para bloco de coroamento, em madeira serrada, e=25 mm, 1 utilização. Af_06/2017</t>
  </si>
  <si>
    <t xml:space="preserve"> 3.17 </t>
  </si>
  <si>
    <t>Montagem e desmontagem de fôrma de pilares retangulares e estruturas similares, pé-direito simples, em madeira serrada, 4 utilizações. Af_09/2020</t>
  </si>
  <si>
    <t xml:space="preserve"> 3.18 </t>
  </si>
  <si>
    <t>Fabricação, montagem e desmontagem de fôrma para viga baldrame, em madeira serrada, e=25 mm, 1 utilização. Af_06/2017</t>
  </si>
  <si>
    <t xml:space="preserve"> 3.19 </t>
  </si>
  <si>
    <t>Fabricação, montagem e desmontagem de forma para radier, em madeira serrada, 4 utilizações. Af_09/2017</t>
  </si>
  <si>
    <t xml:space="preserve"> 3.20 </t>
  </si>
  <si>
    <t xml:space="preserve"> 100898UD-UFMA </t>
  </si>
  <si>
    <t>Estaca escavada mecanicamente, sem fluido estabilizante, com 50cm de diâmetro, concreto lançado por caminhão betoneira, (Exclusive armação).</t>
  </si>
  <si>
    <t xml:space="preserve"> 3.21 </t>
  </si>
  <si>
    <t>Arrasamento mecanico de estaca de concreto armado, diametros de 61 cm a 80 cm. Af_05/2021</t>
  </si>
  <si>
    <t xml:space="preserve"> 3.22 </t>
  </si>
  <si>
    <t>Concretagem de radier, piso ou laje sobre solo, fck 30 mpa, para espessura de 20 cm - lançamento, adensamento e acabamento. Af_09/2017</t>
  </si>
  <si>
    <t xml:space="preserve"> 3.23 </t>
  </si>
  <si>
    <t>Concretagem de blocos de coroamento e vigas baldrames, fck 30 MPA, com uso de bomba  lançamento, adensamento e acabamento. Af_06/2017</t>
  </si>
  <si>
    <t xml:space="preserve"> 3.24 </t>
  </si>
  <si>
    <t xml:space="preserve"> 10010201-UFMA </t>
  </si>
  <si>
    <t>Alvenaria de vedação com bloco de concreto ( 9X19X39) cm, esp. 9 cm, c/junta de 20mm, assente c/argamassa de cimento e areia (1:4), preparo mecanico. (Radier)</t>
  </si>
  <si>
    <t xml:space="preserve"> 3.25 </t>
  </si>
  <si>
    <t>Reaterro manual de valas com compactação mecanizada. Af_04/2016</t>
  </si>
  <si>
    <t xml:space="preserve"> 3.26 </t>
  </si>
  <si>
    <t xml:space="preserve"> 93382U.D2-UFMA </t>
  </si>
  <si>
    <t>Aterro manual de caixão, c/areia e compactação mecanizada empregando placa vibratória.</t>
  </si>
  <si>
    <t xml:space="preserve"> 3.27 </t>
  </si>
  <si>
    <t xml:space="preserve"> 07060102-UFMA </t>
  </si>
  <si>
    <t>Controle Tecnológico de Concreto  (moldagem, transporte, ensaio a compressão de corpos de prova, c/emissão de relatório)</t>
  </si>
  <si>
    <t xml:space="preserve"> 4 </t>
  </si>
  <si>
    <t>SUPERESTRUTURA</t>
  </si>
  <si>
    <t xml:space="preserve"> 4.1 </t>
  </si>
  <si>
    <t xml:space="preserve"> 4.2 </t>
  </si>
  <si>
    <t xml:space="preserve"> 4.3 </t>
  </si>
  <si>
    <t xml:space="preserve"> 4.4 </t>
  </si>
  <si>
    <t>Armação de pilar ou viga de uma estrutura convencional de concreto armado em um edifício de múltiplos pavimentos utilizando aço CA-50 de 12,5 mm - montagem. Af_12/2015</t>
  </si>
  <si>
    <t xml:space="preserve"> 4.5 </t>
  </si>
  <si>
    <t xml:space="preserve"> 4.6 </t>
  </si>
  <si>
    <t>Armação de pilar ou viga de uma estrutura convencional de concreto armado em um edifício de múltiplos pavimentos utilizando aço CA-50 de 20,0 mm - montagem. Af_12/2015</t>
  </si>
  <si>
    <t xml:space="preserve"> 4.7 </t>
  </si>
  <si>
    <t>Armação de laje de uma estrutura convencional de concreto armado em um edifício de múltiplos pavimentos utilizando aço CA-60 de 5,0 mm - montagem. Af_12/2015</t>
  </si>
  <si>
    <t xml:space="preserve"> 4.8 </t>
  </si>
  <si>
    <t>Armação de laje de uma estrutura convencional de concreto armado em um edifício de múltiplos pavimentos utilizando aço CA-50 de 6,3 mm - montagem. Af_12/2015</t>
  </si>
  <si>
    <t xml:space="preserve"> 4.9 </t>
  </si>
  <si>
    <t>Armação de laje de uma estrutura convencional de concreto armado em um edifício de múltiplos pavimentos utilizando aço CA-50 de 12,5 mm - montagem. Af_12/2015</t>
  </si>
  <si>
    <t xml:space="preserve"> 4.10 </t>
  </si>
  <si>
    <t>Montagem e desmontagem de fôrma de pilares retangulares e estruturas similares, pé-direito simples, em chapa de madeira compensada resinada, 4 utilizações. Af_09/2020</t>
  </si>
  <si>
    <t xml:space="preserve"> 4.11 </t>
  </si>
  <si>
    <t>Montagem e desmontagem de fôrma de viga, escoramento metálico, pé-direito simples, em chapa de madeira resinada, 4 utilizações. Af_09/2020</t>
  </si>
  <si>
    <t xml:space="preserve"> 4.12 </t>
  </si>
  <si>
    <t>Montagem e desmontagem de fôrma de laje maciça, pé-direito simples, em chapa de madeira compensada resinada, 2 utilizações. Af_09/2020</t>
  </si>
  <si>
    <t xml:space="preserve"> 4.13 </t>
  </si>
  <si>
    <t xml:space="preserve"> 92720UD-UFMA </t>
  </si>
  <si>
    <t>Concretagem de pilares, fck=30mpa, com uso de bomba em edificação com seção média de pilares menor ou igual 0,25m²- lançamento, adensamento e acabamento.</t>
  </si>
  <si>
    <t xml:space="preserve"> 4.14 </t>
  </si>
  <si>
    <t xml:space="preserve"> 92725U.D1-UFMA </t>
  </si>
  <si>
    <t>Concretagem de vigas e lajes, fck=30mpa, para lajes maciças e nervuradas com uso de bomba em edificação com área média de lajes menor ou igual 20m²- lançamento, adensamento e acabamento</t>
  </si>
  <si>
    <t xml:space="preserve"> 5 </t>
  </si>
  <si>
    <t xml:space="preserve"> 5.1 </t>
  </si>
  <si>
    <t xml:space="preserve"> 10010102-UFMA </t>
  </si>
  <si>
    <t>Alvenaria de bloco ceramico seis furos (9x14x19)cm esp. 9cm, c/junta 20mm, assente c/argamassa de cimento e areia (1:5), preparo mecanico.</t>
  </si>
  <si>
    <t xml:space="preserve"> 5.2 </t>
  </si>
  <si>
    <t>Alvenaria de vedação com bloco de concreto ( 9X19X39) cm, esp. 9 cm, c/junta de 20mm, assente c/argamassa de cimento e areia (1:4), preparo mecanico.</t>
  </si>
  <si>
    <t xml:space="preserve"> 5.3 </t>
  </si>
  <si>
    <t xml:space="preserve"> 10010205-UFMA </t>
  </si>
  <si>
    <t>Alvenaria de bloco vazado de concreto - Padrão UFMA, (15X20X20)cm, assente c/argamassa de cimento e areia (1:4), preparo mecanico. formando junta de 20mm, c/acabamento boleado.</t>
  </si>
  <si>
    <t xml:space="preserve"> 5.4 </t>
  </si>
  <si>
    <t xml:space="preserve"> 10020601-UFMA </t>
  </si>
  <si>
    <t>Divisória articulada acústica com painéis modulares, deslizantes e com movimento multidirecionais, com estrutura interna em aço e chapa de gesso acartonado e contra placas com chapas de MDF, com acabamento externo laminado BP.</t>
  </si>
  <si>
    <t xml:space="preserve"> 5.5 </t>
  </si>
  <si>
    <t>Divisoria sanitária, tipo cabine, em granito cinza polido, esp = 3cm, assentado com argamassa colante AC III-E, exclusive ferragens. Af_01/2021</t>
  </si>
  <si>
    <t xml:space="preserve"> 5.6 </t>
  </si>
  <si>
    <t xml:space="preserve"> 25170201-UFMA </t>
  </si>
  <si>
    <t>Mureta de alvenaria de bloco de concreto estrutural (14X19X39)cm, altura total 1,30m; sendo elevação h=0,60m e fundação h=0,70m;  incluindo cinta de amarração superior, sapata corrida de base armada  (40X10)cm, concreto 20 MPa, armação, escavação, carga e transporte de entulho.</t>
  </si>
  <si>
    <t xml:space="preserve"> 6 </t>
  </si>
  <si>
    <t>COBERTURA</t>
  </si>
  <si>
    <t xml:space="preserve"> 6.1 </t>
  </si>
  <si>
    <t>Trama de madeira composta por ripas, caibros e terças para telhados de até 2 águas para telha cerâmica capa-canal, incluso transporte vertical. Af_07/2019</t>
  </si>
  <si>
    <t xml:space="preserve"> 6.2 </t>
  </si>
  <si>
    <t>Trama de aço composta por terças para telhados de até 2 águas para telha ondulada de fibrocimento, metálica, plástica ou termoacústica, incluso transporte vertical. Af_07/2019</t>
  </si>
  <si>
    <t xml:space="preserve"> 6.3 </t>
  </si>
  <si>
    <t xml:space="preserve"> 11010301-UFMA </t>
  </si>
  <si>
    <t>Cabo de Aço galvanizado 1/2" com alma de fibra</t>
  </si>
  <si>
    <t xml:space="preserve"> 6.4 </t>
  </si>
  <si>
    <t>Telhamento com telha de aço/alumínio e = 0,5 mm, com até 2 águas, incluso içamento. Af_07/2019</t>
  </si>
  <si>
    <t xml:space="preserve"> 6.5 </t>
  </si>
  <si>
    <t>Telhamento com telha cerâmica capa-canal, tipo plan, com até 2 águas, incluso transporte vertical. Af_07/2019</t>
  </si>
  <si>
    <t xml:space="preserve"> 6.6 </t>
  </si>
  <si>
    <t xml:space="preserve"> 11040202.1-UFMA </t>
  </si>
  <si>
    <t>Pingadeira de concreto aparente, 20 MPa, (0,25 x 0,05)m, moldada in loco, incluindo forma e armação.</t>
  </si>
  <si>
    <t xml:space="preserve"> 6.7 </t>
  </si>
  <si>
    <t xml:space="preserve"> 11040202.2-UFMA </t>
  </si>
  <si>
    <t>Pingadeira de concreto aparente, 20 MPa, (0,35 x 0,05)m, moldada in loco, incluindo forma e armação.</t>
  </si>
  <si>
    <t xml:space="preserve"> 6.8 </t>
  </si>
  <si>
    <t xml:space="preserve"> 11040201.1-UFMA </t>
  </si>
  <si>
    <t>Rufo de concreto aparente, 20 MPa, (0,25 x 0,03) m moldado in loco, incluindo forma e armação.</t>
  </si>
  <si>
    <t xml:space="preserve"> 7 </t>
  </si>
  <si>
    <t>ESQUADRIAS</t>
  </si>
  <si>
    <t xml:space="preserve"> 7.1 </t>
  </si>
  <si>
    <t>Kit de porta-pronta de madeira em acabamento melamínico branco, folha leve ou média, 60x210cm, exclusive fechadura, fixação com preenchimento parcial de espuma expansiva - fornecimento e instalação. Af_12/2019</t>
  </si>
  <si>
    <t xml:space="preserve"> 7.2 </t>
  </si>
  <si>
    <t>Kit de porta-pronta de madeira em acabamento melamínico branco, folha leve ou média, 80x210cm, exclusive fechadura, fixação com preenchimento parcial de espuma expansiva - fornecimento e instalação. Af_12/2019</t>
  </si>
  <si>
    <t xml:space="preserve"> 7.3 </t>
  </si>
  <si>
    <t>Kit de porta-pronta de madeira em acabamento melamínico branco, folha leve ou média, 90x210, exclusive fechadura, fixação com preenchimento total de espuma expansiva - fornecimento e instalação. Af_12/2019</t>
  </si>
  <si>
    <t xml:space="preserve"> 7.4 </t>
  </si>
  <si>
    <t xml:space="preserve"> 100675U.D1-UFMA </t>
  </si>
  <si>
    <t>Kit de porta-pronta de madeira em acabamento melamínico branco, folha leve ou média, 90x210, inclusive fechadura,  puxador de aço inox comprimento de 40 cm e revestimento inferior com chapa de aço inox 304,fixação com preenchimento total de espuma expansiva - fornecimento e instalação.</t>
  </si>
  <si>
    <t xml:space="preserve"> 7.5 </t>
  </si>
  <si>
    <t xml:space="preserve"> 90790UD-UFMA </t>
  </si>
  <si>
    <t>Kit de porta-pronta de madeira em acabamento melamínico branco, folha leve ou média, (160x210)cm, inclusive fechadura, fixação com preenchimento parcial de espuma expansiva - fornecimento e instalação.</t>
  </si>
  <si>
    <t xml:space="preserve"> 7.6 </t>
  </si>
  <si>
    <t>Porta em alumínio de abrir tipo veneziana com guarnição, fixação com parafusos - fornecimento e instalação. Af_12/2019</t>
  </si>
  <si>
    <t xml:space="preserve"> 7.7 </t>
  </si>
  <si>
    <t>Fechadura de embutir para portas internas, completa, acabamento padrão médio, com execução de furo - fornecimento e instalação. Af_12/2019</t>
  </si>
  <si>
    <t xml:space="preserve"> 7.8 </t>
  </si>
  <si>
    <t xml:space="preserve"> 12050101.1-UFMA </t>
  </si>
  <si>
    <t>Ferragem p/porta veneziana de alumínio em sanitário (dobradiça de alumínio natural ( 3 furos ), fechadura de embutir tipo tranqueta, parafusos, completa.</t>
  </si>
  <si>
    <t>cj</t>
  </si>
  <si>
    <t xml:space="preserve"> 7.9 </t>
  </si>
  <si>
    <t xml:space="preserve"> 12050101.4-UFMA </t>
  </si>
  <si>
    <t>Ferragem p/porta de veneziana de alumínio, uma folha (dobradiça de alumínio natural( 4 furos ), fechadura externa de embutir, parafusos, completa.</t>
  </si>
  <si>
    <t xml:space="preserve"> 7.10 </t>
  </si>
  <si>
    <t xml:space="preserve"> 102185UD-UFMA </t>
  </si>
  <si>
    <t>Porta de vidro temperado 10mm (3,00x2,10)m, com bandeira h=0,50 m, duas folhas de abrir, inclusive acessórios em latão (mola hidráulica de piso, puxador tubular reto, dobradiças superior  e inferior, pivô para dobradiça inferior e superior, , trinco , fechadura ,contra fechadura).</t>
  </si>
  <si>
    <t xml:space="preserve"> 7.11 </t>
  </si>
  <si>
    <t xml:space="preserve"> 120303.04-UFMA </t>
  </si>
  <si>
    <t>Pele de vidro com estrutura de alumínio e vidro laminado de 8mm, na cor refletiva prata -Fornecimento e instalação.</t>
  </si>
  <si>
    <t xml:space="preserve"> 7.12 </t>
  </si>
  <si>
    <t xml:space="preserve"> 120302.23.1-UFMA </t>
  </si>
  <si>
    <t>Janela de vidro temperado 10mm, de correr, med. (1,00 x 1,10)m, e alumínio natural: trilho inferior e superior(cabeçote), perfis de acabamentos laterais (alvenaria-P), e (vidro/vidro), perfil de acabamento superior (tampa/capa) e fecho V/V, completo.)</t>
  </si>
  <si>
    <t xml:space="preserve"> 7.13 </t>
  </si>
  <si>
    <t xml:space="preserve"> 120302.43.1-UFMA </t>
  </si>
  <si>
    <t>Janela de vidro temperado 10mm, de correr, med. (2,00 x 1,10)m e alumínio natural: trilho inferior e superior(cabeçote), perfis de acabamentos laterais (alvenaria-PU), e (vidro/vidro), perfil de acabamento superior (tampa/capa) e fecho V/V, completo.) (2 folhas fixas / 2 folhas móveis).</t>
  </si>
  <si>
    <t xml:space="preserve"> 7.14 </t>
  </si>
  <si>
    <t xml:space="preserve"> 120302.49-UFMA </t>
  </si>
  <si>
    <t>Janela de vidro temperado 8mm, de correr, med. (3,00 x 1,10)m, e alumínio natural: trilho inferior e superior(cabeçote), perfis de acabamentos laterais (alvenaria-PU), e (vidro/vidro), perfil de acabamento superior (tampa/capa) e fecho V/V, completo.) (2 Folhas Fixas / 2 Folhas móveis).</t>
  </si>
  <si>
    <t xml:space="preserve"> 7.15 </t>
  </si>
  <si>
    <t xml:space="preserve"> 120302.50-UFMA </t>
  </si>
  <si>
    <t>Janela de vidro temperado 8mm, de correr, med. (2,50 x 1,10)m e alumínio natural: trilho inferior e superior(cabeçote), perfis de acabamentos laterais (alvenaria-PU), e (vidro/vidro), perfil de acabamento superior (tampa/capa) e fecho V/V, completo.) (2 folhas fixas / 2 folhas móveis).</t>
  </si>
  <si>
    <t xml:space="preserve"> 7.16 </t>
  </si>
  <si>
    <t xml:space="preserve"> 120303.02-UFMA </t>
  </si>
  <si>
    <t>Janela de vidro temperado 8mm, de maximar med. (0,50x0,50)m e alumínio natural 01 folha.</t>
  </si>
  <si>
    <t xml:space="preserve"> 7.17 </t>
  </si>
  <si>
    <t xml:space="preserve"> 120303.03-UFMA </t>
  </si>
  <si>
    <t>Janela de vidro temperado 8mm, de maximar med. (2,00x0,50)m e alumínio natural 04 folhas.</t>
  </si>
  <si>
    <t xml:space="preserve"> 7.18 </t>
  </si>
  <si>
    <t xml:space="preserve"> 12040301.1-UFMA </t>
  </si>
  <si>
    <t>Grade metálica fixa p/janela, padrão UFMA , c/quadro e contraventamento vertical em barra chata (1 1/4X1/4)", espaçamento máximo 50cm; enchimento horizontal em barra de ferro laminado Ø 1/2", espaçamento máximo 12,5cm, assente na face interna do vão, c/argamassa de cimento e areia (1:3), preparo mecanico.</t>
  </si>
  <si>
    <t xml:space="preserve"> 7.19 </t>
  </si>
  <si>
    <t xml:space="preserve"> 12040301.3-UFMA </t>
  </si>
  <si>
    <t>Grade metálica fixa em tubo de chapa galvanizada (20x20) mm -metalon, c/ quadro e peças horizontal e  vertical formando quadros de no máximo (10x10)cm.</t>
  </si>
  <si>
    <t xml:space="preserve"> 7.20 </t>
  </si>
  <si>
    <t xml:space="preserve"> 12030202 -UFMA </t>
  </si>
  <si>
    <t>Grade p/chumbamento em bloco, sobre mureta de alvenaria, com estrutura em tubo de chapa preta (50X50X2)mm altura 2,00m; p/chumbamento em base de concreto, espaçamento 1,20m; dois contraventamentos horizontais c/barra chata  (1 X 1/4)" e enchimento vertical sem emenda,  em tubo de chapa preta (30 X 30)mm, altura 2,00m; espaçamento 15 cm.</t>
  </si>
  <si>
    <t xml:space="preserve"> 7.21 </t>
  </si>
  <si>
    <t xml:space="preserve"> 12040105 -UFMA </t>
  </si>
  <si>
    <t xml:space="preserve"> 7.22 </t>
  </si>
  <si>
    <t xml:space="preserve"> 12040112-UFMA </t>
  </si>
  <si>
    <t xml:space="preserve"> 7.23 </t>
  </si>
  <si>
    <t xml:space="preserve"> 12040111-UFMA </t>
  </si>
  <si>
    <t>Porta de ferro tipo camarão med. (3,90 X 4,40)m, quatro folhas de abrir, com estrutura lateral em tubo de chapa preta (50X50X2)mm; três contraventamentos horizontais c/barra chata (1 X 1/4)" e enchimento vertical sem emenda, em tubo de chapa preta (20 X 20)mm; espaçamento 15 cm; dobradiças tipo gonzo; ferrolho em barra laminada 10mm e cadeados, completo.</t>
  </si>
  <si>
    <t xml:space="preserve"> 7.24 </t>
  </si>
  <si>
    <t xml:space="preserve"> 102180UD-UFMA </t>
  </si>
  <si>
    <t>Vidro temperado, e = 8 mm, encaixado em perfil U, inclusive película espelhada.</t>
  </si>
  <si>
    <t xml:space="preserve"> 8 </t>
  </si>
  <si>
    <t>INSTALAÇÃO ELÉTRICA</t>
  </si>
  <si>
    <t xml:space="preserve"> 8.1 </t>
  </si>
  <si>
    <t xml:space="preserve"> 101875UD-UFMA </t>
  </si>
  <si>
    <t>Quadro de distribuição de energia em chapa de aço galvanizado, de sobrepor, com barramento trifásico, para 12 disjuntores DIN 100A - fornecimento e instalação.</t>
  </si>
  <si>
    <t xml:space="preserve"> 8.2 </t>
  </si>
  <si>
    <t xml:space="preserve"> 101881UD-UFMA </t>
  </si>
  <si>
    <t>Quadro de distribuição de energia em chapa de aço galvanizado, de sobrepor, com barramento trifásico, para 42 disjuntores DIN 100A - fornecimento e instalação.</t>
  </si>
  <si>
    <t xml:space="preserve"> 8.3 </t>
  </si>
  <si>
    <t xml:space="preserve"> 74131/5.D3-UFMA </t>
  </si>
  <si>
    <t>Quadro de montagem de sobrepor (600x500x250)mm, em chapa metálica, c/barramento trifásico e neutro,relés, chave seletora 2 posições e botão de comando duplo com sinaleira fornecimento e instalação.</t>
  </si>
  <si>
    <t xml:space="preserve"> 8.4 </t>
  </si>
  <si>
    <t xml:space="preserve"> 74131/5.D9 -UFMA </t>
  </si>
  <si>
    <t>Quadro de montagem de sobrepor (800x500x200)mm, em chapa metálica, c/barramento trifásico e neutro, fornecimento e instalação. (Medicina-Imperatriz.).</t>
  </si>
  <si>
    <t xml:space="preserve"> 8.5 </t>
  </si>
  <si>
    <t xml:space="preserve"> 93653U.D-UFMA </t>
  </si>
  <si>
    <t>Disjuntor monopolar DIN, corrente nominal 6A-fornecimento e instalação.</t>
  </si>
  <si>
    <t xml:space="preserve"> 8.6 </t>
  </si>
  <si>
    <t>Disjuntor monopolar tipo DIN corrente nominal de 16A - fornecimento e instalação. Af_10/2020</t>
  </si>
  <si>
    <t xml:space="preserve"> 8.7 </t>
  </si>
  <si>
    <t>Disjuntor monopolar tipo DIN, corrente nominal de 20A - fornecimento e instalação. Af_10/2020</t>
  </si>
  <si>
    <t xml:space="preserve"> 8.8 </t>
  </si>
  <si>
    <t>Disjuntor tripolar tipo DIN, corrente nominal de 25A - fornecimento e instalação. Af_10/2020</t>
  </si>
  <si>
    <t xml:space="preserve"> 8.9 </t>
  </si>
  <si>
    <t>Disjuntor tripolar tipo DIN, corrente nominal de 32A - fornecimento e instalação. Af_10/2020</t>
  </si>
  <si>
    <t xml:space="preserve"> 8.10 </t>
  </si>
  <si>
    <t>Disjuntor tripolar tipo DIN, corrente nominal de 40A - fornecimento e instalação. Af_10/2020</t>
  </si>
  <si>
    <t xml:space="preserve"> 8.11 </t>
  </si>
  <si>
    <t xml:space="preserve"> 13030201-UFMA </t>
  </si>
  <si>
    <t>Disjuntor Tripolar tipo DIN, corrente nominal 63A-Fornecimento e Instalação.</t>
  </si>
  <si>
    <t xml:space="preserve"> 8.12 </t>
  </si>
  <si>
    <t xml:space="preserve"> 101896UD-UFMA </t>
  </si>
  <si>
    <t>Disjuntor termomagnético tripolar em caixa moldada 225A, fornecimento e instalação.</t>
  </si>
  <si>
    <t xml:space="preserve"> 8.13 </t>
  </si>
  <si>
    <t xml:space="preserve"> 13030401-UFMA </t>
  </si>
  <si>
    <t>Dispositivo de proteção de surto (DPS), corrente nominal 45KA, 275V.</t>
  </si>
  <si>
    <t xml:space="preserve"> 8.14 </t>
  </si>
  <si>
    <t xml:space="preserve"> 72344U.D3-UFMA </t>
  </si>
  <si>
    <t>Contator tripolar I nominal 32A - fornecimento e instalação inclusive eletrotécnico.</t>
  </si>
  <si>
    <t xml:space="preserve"> 8.15 </t>
  </si>
  <si>
    <t xml:space="preserve"> 93011U.DAP-UFMA </t>
  </si>
  <si>
    <t>Eletroduto rígido roscável, PVC, 85 mm (3"), aparente, instalado em parede, inclusive conexões.</t>
  </si>
  <si>
    <t xml:space="preserve"> 8.16 </t>
  </si>
  <si>
    <t xml:space="preserve"> 91868U.DER-UFMA </t>
  </si>
  <si>
    <t>Eletroduto rígido roscável, PVC, 32 mm (1"), c/escavação e reaterro, inclusive conexões.</t>
  </si>
  <si>
    <t xml:space="preserve"> 8.17 </t>
  </si>
  <si>
    <t xml:space="preserve"> 91867U.DER-UFMA </t>
  </si>
  <si>
    <t>Eletroduto rígido roscável, PVC, 25 mm (3/4"), c/escavação e reaterro, inclusive conexões.</t>
  </si>
  <si>
    <t xml:space="preserve"> 8.18 </t>
  </si>
  <si>
    <t>Eletrocalha perfurada em chapa de aço galvanizado # 22, tipo "U", sem tampa largura 100 mm x altura 100 mm, instalação superior, inclusive conexões</t>
  </si>
  <si>
    <t xml:space="preserve"> 8.19 </t>
  </si>
  <si>
    <t xml:space="preserve"> 16.113.000668.SER-UFMA </t>
  </si>
  <si>
    <t>Eletrocalha perfurada em chapa de aço galvanizado # 22, tipo "U", com tampa largura 100 mm x altura 100 mm, instalação superior</t>
  </si>
  <si>
    <t xml:space="preserve"> 8.20 </t>
  </si>
  <si>
    <t>Eletrocalha perfurada em chapa de aço galvanizado # 22, tipo "U", sem tampa largura 200 mm x altura 100 mm, instalação superior, inclusive conexões</t>
  </si>
  <si>
    <t xml:space="preserve"> 8.21 </t>
  </si>
  <si>
    <t>Eletrocalha perfurada em chapa de aço galvanizado # 22, tipo "U", com tampa largura 200 mm x altura 100 mm, instalação superior, inclusive conexões</t>
  </si>
  <si>
    <t xml:space="preserve"> 8.22 </t>
  </si>
  <si>
    <t>Cabo de cobre flexível isolado, 4 mm², anti-chama 0,6/1,0 KV, para circuitos terminais - fornecimento e instalação. Af_12/2015</t>
  </si>
  <si>
    <t xml:space="preserve"> 8.23 </t>
  </si>
  <si>
    <t>Cabo de cobre flexível isolado, 6 mm², anti-chama 0,6/1,0 kv, para circuitos terminais - fornecimento e instalação. Af_12/2015</t>
  </si>
  <si>
    <t xml:space="preserve"> 8.24 </t>
  </si>
  <si>
    <t>Cabo de cobre flexível isolado, 10 mm², anti-chama 0,6/1,0 kv, para distribuição - fornecimento e instalação. Af_12/2015</t>
  </si>
  <si>
    <t xml:space="preserve"> 8.25 </t>
  </si>
  <si>
    <t xml:space="preserve"> 92982UD-UFMA </t>
  </si>
  <si>
    <t>Cabo de cobre flexível isolado, 16 mm², (0,6/1,0) KV - XLPE</t>
  </si>
  <si>
    <t xml:space="preserve"> 8.26 </t>
  </si>
  <si>
    <t xml:space="preserve"> 92988U.D2-UFMA </t>
  </si>
  <si>
    <t>Cabo de cobre flexível isolado, 50 mm², (0,6/1,0) KV - EPR ou XLPE</t>
  </si>
  <si>
    <t xml:space="preserve"> 8.27 </t>
  </si>
  <si>
    <t xml:space="preserve"> 92992UD-UFMA </t>
  </si>
  <si>
    <t>Cabo de cobre flexível isolado, 95 mm², (0,6/1,0) KV - EPR ou XLPE.</t>
  </si>
  <si>
    <t xml:space="preserve"> 8.28 </t>
  </si>
  <si>
    <t xml:space="preserve"> 97891.D1-UFMA </t>
  </si>
  <si>
    <t>Caixa enterrada elétrica, em alvenaria de blocos de concreto, fundo c/brita, med. (0,30x0,30x0,30) m, c/tampa de concreto.</t>
  </si>
  <si>
    <t xml:space="preserve"> 8.29 </t>
  </si>
  <si>
    <t xml:space="preserve"> 93128U.D2-UFMA </t>
  </si>
  <si>
    <t>Ponto de iluminação aparente, c/eletroduto rígido roscável, 25mm (3/4") e conduletes, cabo 2,5mm² c/isolação(0,6 a 1)Kv, caixa elétrica.</t>
  </si>
  <si>
    <t xml:space="preserve"> 8.30 </t>
  </si>
  <si>
    <t xml:space="preserve"> 93143UD-UFMA </t>
  </si>
  <si>
    <t>Ponto de força monofásico aparente, c/eletroduto rígido roscável 25mm  (3/4"), cabo 2,5mm², isolação (0,6 a 1)Kv, tomada 2P+T (10A/250V), caixa elétrica e fixação.</t>
  </si>
  <si>
    <t xml:space="preserve"> 8.31 </t>
  </si>
  <si>
    <t>Interruptor simples (1 módulo), 10A/250V, incluindo suporte e placa - fornecimento e instalação. Af_12/2015</t>
  </si>
  <si>
    <t xml:space="preserve"> 8.32 </t>
  </si>
  <si>
    <t>Interruptor simples (2 módulos), 10A/250V, incluindo suporte e placa - fornecimento e instalação. Af_12/2015</t>
  </si>
  <si>
    <t xml:space="preserve"> 8.33 </t>
  </si>
  <si>
    <t xml:space="preserve"> 97585U.D1-UFMA </t>
  </si>
  <si>
    <t>Luminária de sobrepor tipo calha, aletada, c/lâmpadas tubulares T8 LED 2x(18/20) w, fornecimento e instalação.</t>
  </si>
  <si>
    <t xml:space="preserve"> 8.34 </t>
  </si>
  <si>
    <t xml:space="preserve"> 97585U.D2-UFMA </t>
  </si>
  <si>
    <t>Luminária de sobrepor tipo calha, aletada, c/lâmpadas tubulares T8 LED 2x(9/10) w, fornecimento e instalação.</t>
  </si>
  <si>
    <t xml:space="preserve"> 8.35 </t>
  </si>
  <si>
    <t xml:space="preserve"> 97607UD-UFMA </t>
  </si>
  <si>
    <t>Luminária tipo arandela, tartaruga p/1 lâmpada LED 18/20 w, fornecimento e instalação.</t>
  </si>
  <si>
    <t xml:space="preserve"> 8.36 </t>
  </si>
  <si>
    <t xml:space="preserve"> 14020202-UFMA </t>
  </si>
  <si>
    <t>Poste em tubo de aço galvanizado,com base 200mm x 200mm, pintado (PRETO), 2 pétalas em metal 180 graus e difusor em vidro temperado com refletor com altura 3 metros, com lâmpada  Led 100 Watts, inclusive fixação em base de concreto.</t>
  </si>
  <si>
    <t xml:space="preserve"> 9 </t>
  </si>
  <si>
    <t>REFRIGERAÇÃO</t>
  </si>
  <si>
    <t xml:space="preserve"> 9.1 </t>
  </si>
  <si>
    <t xml:space="preserve"> 74131/5.D10-UFMA </t>
  </si>
  <si>
    <t>Quadro de montagem de sobrepor (800x500x220)mm, em chapa metálica, c/barramento trifásico e neutro, chave seletora 2 posições e botão de comando duplo com sinaleira, interruptor horário, fornecimento e instalação. (Medicina-Imperatriz)</t>
  </si>
  <si>
    <t xml:space="preserve"> 9.2 </t>
  </si>
  <si>
    <t xml:space="preserve"> 9.3 </t>
  </si>
  <si>
    <t xml:space="preserve"> 9.4 </t>
  </si>
  <si>
    <t xml:space="preserve"> 9.5 </t>
  </si>
  <si>
    <t>Disjuntor monopolar tipo DIN, corrente nominal de 25A - fornecimento e instalação. Af_10/2020</t>
  </si>
  <si>
    <t xml:space="preserve"> 9.6 </t>
  </si>
  <si>
    <t xml:space="preserve"> 74130/006UD-UFMA </t>
  </si>
  <si>
    <t>Disjuntor termomagnético tripolar em caixa moldada 120A/150A, fornecimento e instalação.</t>
  </si>
  <si>
    <t xml:space="preserve"> 9.7 </t>
  </si>
  <si>
    <t xml:space="preserve"> 9.8 </t>
  </si>
  <si>
    <t xml:space="preserve"> 101904UD-UFMA </t>
  </si>
  <si>
    <t>Contator tripolar I nomimal 150A - fornecimento e instalação.</t>
  </si>
  <si>
    <t xml:space="preserve"> 9.9 </t>
  </si>
  <si>
    <t xml:space="preserve"> 9.10 </t>
  </si>
  <si>
    <t xml:space="preserve"> 92984UD-UFMA </t>
  </si>
  <si>
    <t>Cabo de cobre flexível isolado, 25 mm², (0,6/1,0) KV - XLPE</t>
  </si>
  <si>
    <t xml:space="preserve"> 9.11 </t>
  </si>
  <si>
    <t xml:space="preserve"> 9.12 </t>
  </si>
  <si>
    <t xml:space="preserve"> 93144U.D5-UFMA </t>
  </si>
  <si>
    <t>Ponto de força monofásico aparente p/central mini-split, distância média 30m, c/eletroduto PVC soldável 25mm e 32mm, cabo flexivel isolação (0,6 a 1)Kv 4,00mm², tomada 2P+T 20A, tubulações de dreno e de saida de refrigeração chumbamento.</t>
  </si>
  <si>
    <t xml:space="preserve"> 9.13 </t>
  </si>
  <si>
    <t xml:space="preserve"> 93144U.D7-UFMA </t>
  </si>
  <si>
    <t>Ponto de força monofásico aparente p/central mini-split, distância média 40m, c/eletroduto PVC soldável 25mm e 32mm, cabo flexivel isolação (0,6 a 1)Kv 6,00mm²,caixa com tampa de furo central, tubulações de dreno e de saida de refrigeração chumbamento.</t>
  </si>
  <si>
    <t xml:space="preserve"> 10 </t>
  </si>
  <si>
    <t>INSTALAÇÃO HIDRAULICA</t>
  </si>
  <si>
    <t xml:space="preserve"> 10.1 </t>
  </si>
  <si>
    <t xml:space="preserve"> 89402U.DAP-UFMA </t>
  </si>
  <si>
    <t>Tubo PVC  soldável  25mm, aparente. instalado em ramal de distribuição de água,  inclusive conexões.</t>
  </si>
  <si>
    <t xml:space="preserve"> 10.2 </t>
  </si>
  <si>
    <t xml:space="preserve"> 89403U.DAP-UFMA </t>
  </si>
  <si>
    <t>Tubo PVC  soldável  32mm, aparente, instalado em ramal de distribuição de água,  inclusive conexões.</t>
  </si>
  <si>
    <t xml:space="preserve"> 10.3 </t>
  </si>
  <si>
    <t xml:space="preserve"> 89448U.DAP-UFMA </t>
  </si>
  <si>
    <t>Tubo PVC  soldável  40mm, aparente, instalado em prumada de água,  inclusive conexões.</t>
  </si>
  <si>
    <t xml:space="preserve"> 10.4 </t>
  </si>
  <si>
    <t xml:space="preserve"> 89449U.DAP-UFMA </t>
  </si>
  <si>
    <t>Tubo PVC  soldável  50mm, aparente, instalado em prumada de água,  inclusive conexões .</t>
  </si>
  <si>
    <t xml:space="preserve"> 10.5 </t>
  </si>
  <si>
    <t xml:space="preserve"> 89450U.DAP-UFMA </t>
  </si>
  <si>
    <t>Tubo PVC  soldável  60mm, aparente, instalado em prumada de água,  inclusive conexões.</t>
  </si>
  <si>
    <t xml:space="preserve"> 10.6 </t>
  </si>
  <si>
    <t xml:space="preserve"> 89452U.DAP-UFMA </t>
  </si>
  <si>
    <t>Tubo PVC  soldável  85mm, aparente, instalado em prumada de água, inclusive conexões.</t>
  </si>
  <si>
    <t xml:space="preserve"> 10.7 </t>
  </si>
  <si>
    <t xml:space="preserve"> 89448U.DER-UFMA </t>
  </si>
  <si>
    <t>Tubo PVC  soldável  40mm, p/rede de água,  inclusive conexões,  c/escavação e reaterro.</t>
  </si>
  <si>
    <t xml:space="preserve"> 10.8 </t>
  </si>
  <si>
    <t xml:space="preserve"> 89452U.DER-UFMA </t>
  </si>
  <si>
    <t>Tubo PVC  soldável  85mm, p/rede de água, inclusive conexões, c/escavação e reaterro.</t>
  </si>
  <si>
    <t xml:space="preserve"> 10.9 </t>
  </si>
  <si>
    <t xml:space="preserve"> 94650U.DAP-UFMA </t>
  </si>
  <si>
    <t>Tubo, PVC, soldável, DN 40 mm, aparente, instalado em reservação de água de edificação que possua reservatório de fibra/fibrocimento, inclusive conexões.</t>
  </si>
  <si>
    <t xml:space="preserve"> 10.10 </t>
  </si>
  <si>
    <t xml:space="preserve"> 94651U.DAP-UFMA </t>
  </si>
  <si>
    <t>Tubo, PVC, soldável, DN 50 mm, aparente, instalado em reservação de água de edificação que possua reservatório de fibra/fibrocimento, inclusive conexões.</t>
  </si>
  <si>
    <t xml:space="preserve"> 10.11 </t>
  </si>
  <si>
    <t xml:space="preserve"> 94652U.DAP-UFMA </t>
  </si>
  <si>
    <t>Tubo, PVC, soldável, DN 60 mm, aparente, instalado em reservação de água de edificação que possua reservatório de fibra/fibrocimento, inclusive conexões.</t>
  </si>
  <si>
    <t xml:space="preserve"> 10.12 </t>
  </si>
  <si>
    <t xml:space="preserve"> 94654U.DAP-UFMA </t>
  </si>
  <si>
    <t>Tubo, PVC, soldável, DN 85 mm, aparente, instalado em reservação de água de edificação que possua reservatório de fibra/fibrocimento, inclusive conexões.</t>
  </si>
  <si>
    <t xml:space="preserve"> 10.13 </t>
  </si>
  <si>
    <t xml:space="preserve"> 89957U.D1-UFMA </t>
  </si>
  <si>
    <t>Ponto de consumo terminal de água fria (subramal) c/tubulação de PVC, 20 mm, instalado em ramal de água, c/rasgo e chumbamento em alvenaria.</t>
  </si>
  <si>
    <t xml:space="preserve"> 10.14 </t>
  </si>
  <si>
    <t xml:space="preserve"> 89957U.D2-UFMA </t>
  </si>
  <si>
    <t>Ponto de consumo terminal de água fria (subramal), tubulação PVC Ø 25mm, instalado em ramal de água, inclusos rasgo e chumbamento em alvenaria.</t>
  </si>
  <si>
    <t xml:space="preserve"> 11 </t>
  </si>
  <si>
    <t>INSTALAÇAO SANITARIA</t>
  </si>
  <si>
    <t xml:space="preserve"> 11.1 </t>
  </si>
  <si>
    <t xml:space="preserve"> 89798U.DRA-UFMA </t>
  </si>
  <si>
    <t>Tubo PVC  serie normal, esgoto predial 50 mm, fornecido e instalado em prumada ou ventilação de esgoto sanitário, c/rasgo em alvenaria, inclusive conexões.</t>
  </si>
  <si>
    <t xml:space="preserve"> 11.2 </t>
  </si>
  <si>
    <t xml:space="preserve"> 89798U.DER-UFMA </t>
  </si>
  <si>
    <t>Tubo PVC  serie normal, esgoto predial 50 mm, inclusive conexões, c/escavação e reaterro.</t>
  </si>
  <si>
    <t xml:space="preserve"> 11.3 </t>
  </si>
  <si>
    <t xml:space="preserve"> 89451U.DER-UFMA </t>
  </si>
  <si>
    <t>Tubo PVC  soldável  75mm, p/rede de água,  inclusive conexões, c/escavação e reaterro.</t>
  </si>
  <si>
    <t xml:space="preserve"> 11.4 </t>
  </si>
  <si>
    <t xml:space="preserve"> 11.5 </t>
  </si>
  <si>
    <t xml:space="preserve"> 16030210-UFMA </t>
  </si>
  <si>
    <t>Ponto sanitário Ø 40mm com escavação e reaterro-completo.</t>
  </si>
  <si>
    <t xml:space="preserve"> 11.6 </t>
  </si>
  <si>
    <t xml:space="preserve"> 16030220-UFMA </t>
  </si>
  <si>
    <t>Ponto sanitário Ø 50mm com escavação e reaterro-completo.</t>
  </si>
  <si>
    <t xml:space="preserve"> 11.7 </t>
  </si>
  <si>
    <t xml:space="preserve"> 16030240-UFMA </t>
  </si>
  <si>
    <t>Ponto sanitário Ø 100mm com escavação e reaterro-completo.</t>
  </si>
  <si>
    <t xml:space="preserve"> 11.8 </t>
  </si>
  <si>
    <t xml:space="preserve"> 16040602-UFMA </t>
  </si>
  <si>
    <t>Caixa de inspeção/ passagem/ retentora, em alvenaria de bloco estrutural med. (60x60x80)cm, revestimento interno de cimento/areia 1:3 e aditivo impermeabilizante, lastro e tampa de concreto .</t>
  </si>
  <si>
    <t xml:space="preserve"> 11.9 </t>
  </si>
  <si>
    <t xml:space="preserve"> 16040605-UFMA </t>
  </si>
  <si>
    <t>Caixa de inspeção/ passagem/ retentora, em alvenaria de bloco estrutural med. (100x100x100)cm, revestimento interno de cimento/areia 1:3 e aditivo impermeabilizante, lastro e tampa de concreto.</t>
  </si>
  <si>
    <t xml:space="preserve"> 11.10 </t>
  </si>
  <si>
    <t>Caixa de gordura pequena (capacidade: 19 l), circular, em pvc, diâmetro interno= 0,3 m. Af_12/2020</t>
  </si>
  <si>
    <t xml:space="preserve"> 11.11 </t>
  </si>
  <si>
    <t xml:space="preserve"> 16040104-UFMA </t>
  </si>
  <si>
    <t>Fossa séptica  medindo internamente (2,60x1,70x3,15)m, em alvenaria bloco de concreto estrutural (9x19x39)cm, sobre lastro de concreto; fundo, tampa e cintas de amarração inferior e superior em concreto; armação, forma, chapisco e revestimento interno de cimento/areia 1:3 e aditivo impermeabilizante, escavação; carga, transporte e descarga do material excedente.</t>
  </si>
  <si>
    <t xml:space="preserve"> 11.12 </t>
  </si>
  <si>
    <t xml:space="preserve"> 16040303-UFMA </t>
  </si>
  <si>
    <t>Filtro anaeróbio em alvenaria estrutural de bloco de concreto, esp. 14cm, medindo (2,00X 2,50 X 2,85)m; incluindo lastro de concreto magro; cintas de amarração inferior, intermediária e superior, pilares de amarração, fundo, tampa e calha em concreto armado FCK 20 MPa;  revestimento interno, filtro em brita, fundo falso em laje perfurada, conforme modelo-completo.</t>
  </si>
  <si>
    <t xml:space="preserve"> 12 </t>
  </si>
  <si>
    <t>COMBATE A INCENDIO</t>
  </si>
  <si>
    <t xml:space="preserve"> 12.1 </t>
  </si>
  <si>
    <t xml:space="preserve"> 92367U.DAP-UFMA </t>
  </si>
  <si>
    <t>Tubo de aço galvanizado com costura, classe média, DN 65 (2 1/2"), conexão rosqueada, instalado em rede de alimentação para hidrante, aparente, inclusive conexões.</t>
  </si>
  <si>
    <t xml:space="preserve"> 12.2 </t>
  </si>
  <si>
    <t xml:space="preserve"> 92367U.DER-UFMA </t>
  </si>
  <si>
    <t>Tubo de aço galvanizado com costura, classe média, DN 65 (2 1/2"), conexão rosqueada, instalado em rede de alimentação para hidrante, inclusive conexões, escavação e reaterro.</t>
  </si>
  <si>
    <t xml:space="preserve"> 12.3 </t>
  </si>
  <si>
    <t xml:space="preserve"> 92364U.DAP-UFMA </t>
  </si>
  <si>
    <t>Tubo de aço galvanizado c/costura, classe média, DN 32mm (1 1/4"), conexão rosqueada, instalado em rede de alimentação p/hidrante, aparente, inclusive conexões.</t>
  </si>
  <si>
    <t xml:space="preserve"> 12.4 </t>
  </si>
  <si>
    <t xml:space="preserve"> 18020101-UFMA </t>
  </si>
  <si>
    <t>Hidrante de passeio incluindo caixa de alvenaria, válvula, niple, registro, joelho e tampão.</t>
  </si>
  <si>
    <t xml:space="preserve"> 12.5 </t>
  </si>
  <si>
    <t xml:space="preserve"> 72283UD-UFMA </t>
  </si>
  <si>
    <t>Abrigo para hidrante  (75X45X17) cm, inclusive registro globo angular 45° 2.1/2" , adaptador storz  2. 1/2", duas mangueiras de incêndio 15m, redução 2.1/2"x1.1/2", e esguincho-completa.</t>
  </si>
  <si>
    <t xml:space="preserve"> 12.6 </t>
  </si>
  <si>
    <t xml:space="preserve"> 72554UD-UFMA </t>
  </si>
  <si>
    <t>Extintor de incêndio CO2, 6kg, inclusive fixação; sinalização em parede c/placa adesiva, e no piso c/pintura acrílica.</t>
  </si>
  <si>
    <t xml:space="preserve"> 12.7 </t>
  </si>
  <si>
    <t xml:space="preserve"> 73775/2UD-UFMA </t>
  </si>
  <si>
    <t>Extintor de incêndio água pressurizada 10l, inclusive fixação; sinalização em parede c/placa adesiva, e no piso c/pintura acrílica.</t>
  </si>
  <si>
    <t xml:space="preserve"> 12.8 </t>
  </si>
  <si>
    <t xml:space="preserve"> 83635UD-UFMA </t>
  </si>
  <si>
    <t>Extintor incendio tp po quimico 6kg, inclusive fixação; sinalização em parede c/placa adesiva, e no piso c/pintura acrílica.</t>
  </si>
  <si>
    <t xml:space="preserve"> 12.9 </t>
  </si>
  <si>
    <t xml:space="preserve"> 18040401.1-UFMA </t>
  </si>
  <si>
    <t>Detector de fumaça óptico  endereçável</t>
  </si>
  <si>
    <t xml:space="preserve"> 12.10 </t>
  </si>
  <si>
    <t xml:space="preserve"> 18040402.1-UFMA </t>
  </si>
  <si>
    <t>Acionador manual de alarme de incêndio endereçável.</t>
  </si>
  <si>
    <t xml:space="preserve"> 12.11 </t>
  </si>
  <si>
    <t xml:space="preserve"> 18040403-UFMA </t>
  </si>
  <si>
    <t>Painel central de emergencia c/indicadores luminoso e sonoro.</t>
  </si>
  <si>
    <t xml:space="preserve"> 12.12 </t>
  </si>
  <si>
    <t xml:space="preserve"> 18040405-UFMA </t>
  </si>
  <si>
    <t>Avisador Sonoro tipo Sirene</t>
  </si>
  <si>
    <t xml:space="preserve"> 12.13 </t>
  </si>
  <si>
    <t>Luminária de emergência, com 30 lâmpadas led de 2 w, sem reator - fornecimento e instalação. Af_02/2020</t>
  </si>
  <si>
    <t xml:space="preserve"> 12.14 </t>
  </si>
  <si>
    <t xml:space="preserve"> 37539D-UFMA </t>
  </si>
  <si>
    <t>Placa de sinalização de segurança contra incêndio, fotoluminescente, retangular, (13 x 26) cm em PVC 2,00 mm; anti-chamas (símbolos, cores e pictogramas conf. NBR 13434).</t>
  </si>
  <si>
    <t xml:space="preserve"> 18040404.3-UFMA </t>
  </si>
  <si>
    <t>Sistema de pressurização formado por duas bombas 5CV, manômetro (0 a 10)kg/cm2, pressostato (0 a 6)kg/cm2, tanque de pressão 10 litros,  O6 registros de gaveta 2 1/2"  e O2 válvulas de retenção vertical 2.1/2", completo. (Medicina Imperatriz).)</t>
  </si>
  <si>
    <t xml:space="preserve"> 13 </t>
  </si>
  <si>
    <t>IMPERMEABILIZAÇÃO</t>
  </si>
  <si>
    <t xml:space="preserve"> 13.1 </t>
  </si>
  <si>
    <t xml:space="preserve"> 87905UD-UFMA </t>
  </si>
  <si>
    <t>Chapisco c/argamassa de cimento e areia (1:3) e aditivo impermeabilizante, preparo em betoneira 400l,</t>
  </si>
  <si>
    <t xml:space="preserve"> 13.2 </t>
  </si>
  <si>
    <t>Impermeabilização de piso (Camada de regularização) com argamassa de cimento e areia, com aditivo impermeabilizante, e = 2cm. Af_06/2018</t>
  </si>
  <si>
    <t xml:space="preserve"> 13.3 </t>
  </si>
  <si>
    <t xml:space="preserve"> 98547UD-UFMA </t>
  </si>
  <si>
    <t>Impermeabilização de superfície c/manta asfáltica esp. 4mm, uma camada, inclusive aplicação de primer  asfáltico.</t>
  </si>
  <si>
    <t xml:space="preserve"> 13.4 </t>
  </si>
  <si>
    <t xml:space="preserve"> 98681U.D1-UFMA </t>
  </si>
  <si>
    <t>Piso cimentado/proteção mecanica, c/argamassa de cimento e areia média (1:3) e aditivo impermeabilizante, preparo mecanico, acabamento rústico espes. 2,0cm.</t>
  </si>
  <si>
    <t>REVESTIMENTO DE PAREDE</t>
  </si>
  <si>
    <t xml:space="preserve"> 14.1 </t>
  </si>
  <si>
    <t>Chapisco aplicado em alvenaria (com presença de vãos) e estruturas de concreto de fachada, com colher de pedreiro.  Argamassa traço 1:3 com preparo em betoneira 400l. Af_06/2014</t>
  </si>
  <si>
    <t xml:space="preserve"> 14.2 </t>
  </si>
  <si>
    <t xml:space="preserve"> 87529UD-UFMA </t>
  </si>
  <si>
    <t>Massa única (reboco paulista), p/recebimento de pintura, c/argamassa de cimento e areia (1:5), preparo em betoneira 400l, aplicada manualmente em paredes internas, espessura 20mm, c/ execução de taliscas.</t>
  </si>
  <si>
    <t xml:space="preserve"> 14.3 </t>
  </si>
  <si>
    <t xml:space="preserve"> 87775U.D1-UFMA </t>
  </si>
  <si>
    <t>Emboço ou massa única, c/argamassa de cimento e areia (1:5), preparo mecânico em betoneira 400 l, aplicada manualmente em fachada c/vãos, espessura 25 mm, c/execução de taliscas.</t>
  </si>
  <si>
    <t xml:space="preserve"> 14.4 </t>
  </si>
  <si>
    <t>Revestimento cerâmico para paredes externas em pastilhas de porcelana 5 x 5 cm (placas de 30 x 30 cm), alinhadas a prumo, aplicado em superfícies externas da sacada. Af_06/2014</t>
  </si>
  <si>
    <t xml:space="preserve"> 14.5 </t>
  </si>
  <si>
    <t xml:space="preserve"> 87251UD-UFMA </t>
  </si>
  <si>
    <t>Revestimento cerâmico p/piso c/placas tipo esmaltada extra-PEI-IV (mínimo), (45x45) cm, assente c/argamassa colante AC III, em ambientes de área superior a 10 m²; Af.06/14. (Parede)</t>
  </si>
  <si>
    <t xml:space="preserve"> 15 </t>
  </si>
  <si>
    <t>REVESTIMENTO DE PISO</t>
  </si>
  <si>
    <t xml:space="preserve"> 15.1 </t>
  </si>
  <si>
    <t xml:space="preserve"> 87630UD-UFMA </t>
  </si>
  <si>
    <t>Contrapiso c/argamassa de cimento e areia (1:3), preparo mecânico em betoneira 400 l, aplicado em áreas secas sobre laje, aderido, espessura 3 cm (p/piso de alta resistencia).</t>
  </si>
  <si>
    <t xml:space="preserve"> 15.2 </t>
  </si>
  <si>
    <t xml:space="preserve"> 72137UD-UFMA </t>
  </si>
  <si>
    <t>Piso industrial alta resistência, espessura 12mm, incluso juntas de dilatação plásticas,  sem polimento.</t>
  </si>
  <si>
    <t xml:space="preserve"> 15.3 </t>
  </si>
  <si>
    <t xml:space="preserve"> 72137UD.1-UFMA </t>
  </si>
  <si>
    <t>Piso industrial alta resistência, espessura 12mm, incluso juntas de dilatação plásticas e polimento mecanizado.</t>
  </si>
  <si>
    <t xml:space="preserve"> 15.4 </t>
  </si>
  <si>
    <t>Revestimento cerâmico p/piso c/placas tipo esmaltada extra-PEI-IV (mínimo), (45x45) cm, assente c/argamassa colante AC III, em ambientes de área superior a 10 m²; Af.06/14.</t>
  </si>
  <si>
    <t xml:space="preserve"> 15.5 </t>
  </si>
  <si>
    <t xml:space="preserve"> 21030701-UFMA </t>
  </si>
  <si>
    <t>Piso de madeira ipê champanhe, com encaixe macho/fêmea, (10x2) cm, inclusive estrutura de fixação e polimento.</t>
  </si>
  <si>
    <t xml:space="preserve"> 15.6 </t>
  </si>
  <si>
    <t>Piso em concreto 20 MPA preparo mecânico, espessura 7cm. Af_09/2020</t>
  </si>
  <si>
    <t xml:space="preserve"> 16 </t>
  </si>
  <si>
    <t>ROPAPÉ /PEITORIL/SOLEIRA</t>
  </si>
  <si>
    <t xml:space="preserve"> 16.1 </t>
  </si>
  <si>
    <t xml:space="preserve"> 21040301-UFMA </t>
  </si>
  <si>
    <t>Rodapé/Friso em alumínio natural, c/perfil (3,80x1,00)cm, assente c/ argamassa de cimento e areia 1:4.</t>
  </si>
  <si>
    <t xml:space="preserve"> 16.2 </t>
  </si>
  <si>
    <t xml:space="preserve"> 98689U.D3-UFMA </t>
  </si>
  <si>
    <t>Soleira/Peitoril reto em granito cinza, largura 18 cm, espessura 2,0 cm, assente  c/argamassa de cimento e areia 1:3, preparo mecânico.</t>
  </si>
  <si>
    <t xml:space="preserve"> 16.3 </t>
  </si>
  <si>
    <t xml:space="preserve"> 98689U.D1-UFMA </t>
  </si>
  <si>
    <t>Soleira/Peitoril reto em granito cinza, largura 15 cm, espessura 2,0 cm, assente c/argamassa de cimento e areia 1:3, preparo mecânico.</t>
  </si>
  <si>
    <t xml:space="preserve"> 17 </t>
  </si>
  <si>
    <t>FORRO</t>
  </si>
  <si>
    <t xml:space="preserve"> 17.1 </t>
  </si>
  <si>
    <t xml:space="preserve"> 23010201.1-UFMA </t>
  </si>
  <si>
    <t>Forro em régua de PVC branco, c/estrutura  em perfil "T" de alumínio anodizado natural fosco.</t>
  </si>
  <si>
    <t xml:space="preserve"> 18 </t>
  </si>
  <si>
    <t xml:space="preserve"> 18.1 </t>
  </si>
  <si>
    <t xml:space="preserve"> 86931UD-UFMA </t>
  </si>
  <si>
    <t>Vaso sanitário sifonado c/caixa acoplada louça branca, incluso engate flexível PCV branco, 1/2 x 40 cm, anel de vedação e assento sanitário, fornecimento e instalação; Af.12/13.</t>
  </si>
  <si>
    <t xml:space="preserve"> 18.2 </t>
  </si>
  <si>
    <t xml:space="preserve"> 95472UD-UFMA </t>
  </si>
  <si>
    <t>Vaso sanitário sifonado convencional p/PCD, sem furo frontal, em louça branca, com base em granito, incluso conjunto de ligação ajustável, anel de vedação e assento sanitário.- fornecimento e instalação.</t>
  </si>
  <si>
    <t xml:space="preserve"> 18.3 </t>
  </si>
  <si>
    <t>Lavatório louça branca suspenso, 29,5 x 39cm ou equivalente, padrão popular, incluso sifão tipo garrafa em pvc, válvula e engate flexível 30cm em plástico e torneira cromada de mesa, padrão popular - fornecimento e instalação. Af_01/2020</t>
  </si>
  <si>
    <t xml:space="preserve"> 18.4 </t>
  </si>
  <si>
    <t xml:space="preserve"> 86937U.D1-UFMA </t>
  </si>
  <si>
    <t>Cuba de embutir oval em louça branca (35 x 50)cm ou equivalente, incluso abertura na bancada p/encaixe, válvula em metal cromado, torneira de mesa, padrão médio c/furo, e sifão flexível em PVC - fornecimento e instalação.</t>
  </si>
  <si>
    <t xml:space="preserve"> 18.5 </t>
  </si>
  <si>
    <t xml:space="preserve"> 86935UD-UFMA </t>
  </si>
  <si>
    <t>Cuba de embutir de aço inoxidável média, incluso abertura na bancada para encaixe, válvula americana em metal cromado, torneira cromada tubo móvel de parede padrão médiio, e sifão flexível em PVCabertura na bancada, fornecimento e instalação.</t>
  </si>
  <si>
    <t xml:space="preserve"> 18.6 </t>
  </si>
  <si>
    <t>Tanque de mármore sintético suspenso, 22l ou equivalente, incluso sifão tipo garrafa em pvc, válvula plástica e torneira de metal cromado padrão popular - fornec. E instalação. Af_01/2020</t>
  </si>
  <si>
    <t xml:space="preserve"> 18.7 </t>
  </si>
  <si>
    <t xml:space="preserve"> 100858D-UFMA </t>
  </si>
  <si>
    <t>Mictório sifonado de louca branca c/pertences ( registro de pressão 1/2", canopla cromada acabamento simples e conjunto p/ fixação, fornecimento e instalação).</t>
  </si>
  <si>
    <t xml:space="preserve"> 18.8 </t>
  </si>
  <si>
    <t xml:space="preserve"> 24020503-UFMA </t>
  </si>
  <si>
    <t>Caixa de Descarga acoplada para PNE/PCD</t>
  </si>
  <si>
    <t xml:space="preserve"> 18.9 </t>
  </si>
  <si>
    <t xml:space="preserve"> 89985UD-UFMA </t>
  </si>
  <si>
    <t>Registro de pressão em latão, roscável, Ø 25mm (3/4)", c/acabamento e canopla cromados e chuveiro PVC, Fornecido e instalado em ramal de água, inclusive conexão.</t>
  </si>
  <si>
    <t xml:space="preserve"> 18.10 </t>
  </si>
  <si>
    <t xml:space="preserve"> 89986UD-UFMA </t>
  </si>
  <si>
    <t>Registro de gaveta em latão, roscável, Ø 20mm (1/2"), c/acabamento e canopla cromados, fornecido e instalado em ramal de água, inclusive conexões.</t>
  </si>
  <si>
    <t xml:space="preserve"> 18.11 </t>
  </si>
  <si>
    <t xml:space="preserve"> 89987UD-UFMA </t>
  </si>
  <si>
    <t>Registro de gaveta em latão, roscável, Ø 25mm (3/4"), c/acabamento e canopla cromados. Fornecido e instalado em ramal de água, inclusive conexões.</t>
  </si>
  <si>
    <t xml:space="preserve"> 18.12 </t>
  </si>
  <si>
    <t>Saboneteira plastica tipo dispenser para sabonete liquido com reservatorio 800 a 1500 ml, incluso fixação. Af_01/2020</t>
  </si>
  <si>
    <t xml:space="preserve"> 18.13 </t>
  </si>
  <si>
    <t>Saboneteira de parede em metal cromado, incluso fixação. Af_01/2020</t>
  </si>
  <si>
    <t xml:space="preserve"> 18.14 </t>
  </si>
  <si>
    <t xml:space="preserve"> 37401UD-UFMA </t>
  </si>
  <si>
    <t>Toalheiro PVC tipo dispenser p/papel toalha interfolhado, incluso fixação.</t>
  </si>
  <si>
    <t xml:space="preserve"> 18.15 </t>
  </si>
  <si>
    <t xml:space="preserve"> 37400UD-UFMA </t>
  </si>
  <si>
    <t>Papeleira PVC tipo dispenser p/papel higiênico rolão 300m, incluso fixação.</t>
  </si>
  <si>
    <t xml:space="preserve"> 18.16 </t>
  </si>
  <si>
    <t xml:space="preserve"> 37399UD-UFMA </t>
  </si>
  <si>
    <t>Cabide/gancho de banheiro simples em metal cromado, incluso fixação.</t>
  </si>
  <si>
    <t xml:space="preserve"> 18.17 </t>
  </si>
  <si>
    <t>Espelho cristal espessura 4mm, com moldura em aluminio e compensado 6mm plastificado colado</t>
  </si>
  <si>
    <t xml:space="preserve"> 18.18 </t>
  </si>
  <si>
    <t xml:space="preserve"> 94496UD-UFMA </t>
  </si>
  <si>
    <t>Registro de gaveta bruto, em latão, roscável, Ø 40mm (1.1/4"), fornecido e instalado em reservação, inclusive conexões.</t>
  </si>
  <si>
    <t xml:space="preserve"> 18.19 </t>
  </si>
  <si>
    <t xml:space="preserve"> 94497UD-UFMA </t>
  </si>
  <si>
    <t>Registro de gaveta bruto, em latão, roscável, Ø 50mm (1.1/2"), fornecido e instalado em reservação, inclusive conexões.</t>
  </si>
  <si>
    <t xml:space="preserve"> 18.20 </t>
  </si>
  <si>
    <t xml:space="preserve"> 94498UD-UFMA </t>
  </si>
  <si>
    <t>Registro de gaveta bruto, em latão, roscável, Ø 60mm (2"), fornecido e instalado em reservação, inclusive conexões.</t>
  </si>
  <si>
    <t xml:space="preserve"> 18.21 </t>
  </si>
  <si>
    <t>Válvula de retenção vertical, de bronze, roscável, 1 1/4" - fornecimento e instalação. Af_01/2019</t>
  </si>
  <si>
    <t xml:space="preserve"> 18.22 </t>
  </si>
  <si>
    <t>Bomba centrífuga, trifásica, 1 CV ou 0,99 HP, HM 14 a 40 m, Q 0,6 a 8,4 m3/h - fornecimento e instalação. Af_12/2020</t>
  </si>
  <si>
    <t xml:space="preserve"> 18.23 </t>
  </si>
  <si>
    <t xml:space="preserve"> 24030102.6-UFMA </t>
  </si>
  <si>
    <t>Caixa d´água de fibra de vidro capacidade 20.000l, inclusive acessórios( Adaptador c/ flanges e bóia automática)-Medicina- Imperatriz.</t>
  </si>
  <si>
    <t xml:space="preserve"> 18.24 </t>
  </si>
  <si>
    <t xml:space="preserve"> 24030102.7-UFMA </t>
  </si>
  <si>
    <t>Caixa d´água de fibra de vidro capacidade 25.000l, inclusive acessórios( Adaptador c/ flanges e Bóia automática)-Medicina- Imperatriz.</t>
  </si>
  <si>
    <t xml:space="preserve"> 19 </t>
  </si>
  <si>
    <t>SERVICOS COMPLEMENTARES</t>
  </si>
  <si>
    <t xml:space="preserve"> 19.1 </t>
  </si>
  <si>
    <t xml:space="preserve"> 25010202 -UFMA </t>
  </si>
  <si>
    <t>Guarda corpo em aço inox AISI 304 esp. 1,2 mm, formado por contraventamento horizontal superior e montantes verticais a cada 1,00m, ambos com Ø 2”; contraventamentos horizontais intermediários e inferior com Ø 1.1/4”; corrimão duplo com Ø 1.1/2” com alturas de 70cm e 92cm e com afastamento de 4cm(face externa);-Rampa, conforme projeto.</t>
  </si>
  <si>
    <t xml:space="preserve"> 19.2 </t>
  </si>
  <si>
    <t xml:space="preserve"> 25020101-UFMA </t>
  </si>
  <si>
    <t>Corrimão duplo em aço inox AISI 304, com Ø 1.1/2” com alturas de 70cm e 92cm e com afastamento de 4cm (face externa); conforme projeto.</t>
  </si>
  <si>
    <t xml:space="preserve"> 19.3 </t>
  </si>
  <si>
    <t>Barra de apoio reta, em aco inox polido, comprimento 80 cm,  fixada na parede - fornecimento e instalação. Af_01/2020</t>
  </si>
  <si>
    <t xml:space="preserve"> 19.4 </t>
  </si>
  <si>
    <t xml:space="preserve"> 25030301-UFMA </t>
  </si>
  <si>
    <t>Barra de apoio em U dupla, de aço inoxidável polido 30 cm  Ø 1 1/4, p/lavatório do sanitário PCD, incluso fixação.</t>
  </si>
  <si>
    <t xml:space="preserve"> 19.5 </t>
  </si>
  <si>
    <t xml:space="preserve"> 25040101-UFMA </t>
  </si>
  <si>
    <t>Escada fixa tipo marinheiro de largura 0,50m; composta p/montantes em barra chata (2x1/4)" e degraus em vegalhão Ø 5/8 a cada 25cm.</t>
  </si>
  <si>
    <t xml:space="preserve"> 19.6 </t>
  </si>
  <si>
    <t xml:space="preserve"> 25040102-UFMA </t>
  </si>
  <si>
    <t>Escada fixa tipo marinheiro de largura 0,50m; composta p/montantes em barra chata (2x1/4)", degraus em vegalhão Ø 5/8" a cada 25cm e gaiola de proteção primeiro vão, formada p/quatro barramentos verticais e anéis horizontais inferior e superior c/diâmetros (0,70 e 0,60)m, respectivamente, em barra chata (1 1/2x1/4)".</t>
  </si>
  <si>
    <t xml:space="preserve"> 19.7 </t>
  </si>
  <si>
    <t xml:space="preserve"> 25040103-UFMA </t>
  </si>
  <si>
    <t>Escada fixa tipo marinheiro de largura 0,50m; composta p/montantes em barra chata (2x1/4)", degraus em vergalhão Ø 5/8" a cada 25cm e gaiola de proteção vão intermediário, formada p/quatro barramentos verticais e anel horizontal superior c/diâmetros 0,60m, em barra chata (1 1/2x1/4)".</t>
  </si>
  <si>
    <t xml:space="preserve"> 19.8 </t>
  </si>
  <si>
    <t xml:space="preserve"> 25040104-UFMA </t>
  </si>
  <si>
    <t>Escada fixa tipo marinheiro de largura 0,50m; composta p/montantes em barra chata (2x1/4)", degraus em vergalhão Ø 5/8" a cada 25cm, gaiola de proteção e plataforma de descanso, formada p/quatro barramentos verticais, anéis horizontais intermediário e superior(guarda corpo), em barra chata (1 1/2x1/4)", piso e rodapé de altura 0,20m em chapa galvanizada 14, esp. 1,95mm.</t>
  </si>
  <si>
    <t xml:space="preserve"> 19.9 </t>
  </si>
  <si>
    <t xml:space="preserve"> 25050101.7-UFMA </t>
  </si>
  <si>
    <t>Bancada/Tampo de granito cinza andorinha , largura total 0,50, engastada em alvenaria, c/apoio em cantoneira pintada  (1.1/2 x 1/4)", a cada metro, inclusive  assentamento c/argamassa de cimento e areia 1:3.</t>
  </si>
  <si>
    <t xml:space="preserve"> 19.10 </t>
  </si>
  <si>
    <t xml:space="preserve"> 25050101.6-UFMA </t>
  </si>
  <si>
    <t>Bancada/Tampo de granito cinza andorinha , largura total 0,60m, engastada em alvenaria, c/apoio em cantoneira pintada  (1.1/2 x 1/4)", a cada metro, inclusive  assentamento c/argamassa de cimento e areia 1:3.</t>
  </si>
  <si>
    <t xml:space="preserve"> 19.11 </t>
  </si>
  <si>
    <t xml:space="preserve"> 93441.EAC1-UFMA </t>
  </si>
  <si>
    <t>Bancada/Tampo de granito cinza andorinha , largura total 0,70m (c/testeira e rodamão); engastada em alvenaria, c/apoio em cantoneira pintada (1.1/2 x 1/4)", a cada metro, inclusive assentamento c/argamassa de cimento e areia 1:3.</t>
  </si>
  <si>
    <t xml:space="preserve"> 19.12 </t>
  </si>
  <si>
    <t xml:space="preserve"> 25070101-UFMA </t>
  </si>
  <si>
    <t>Banco reto medindo (0,40 x 0,45 x 0,05)m, largura, altura e espessura do concreto, respectivamente, c/tampo de concreto armado engastado em alvenaria, revestido c/granito cinza andorinha, assente c/argamassa de cimento e areia 1:3, inclusive testeira.</t>
  </si>
  <si>
    <t xml:space="preserve"> 19.13 </t>
  </si>
  <si>
    <t xml:space="preserve"> 25210101-UFMA </t>
  </si>
  <si>
    <t>Quadro p/pincel, med. (3,00 X 1,20)m, com revestimento laminado melamínico branco e moldura em alumínio anodizado natural, inclusive porta pincel/apagador.</t>
  </si>
  <si>
    <t xml:space="preserve"> 20 </t>
  </si>
  <si>
    <t>DRENAGEM PLUVIAL</t>
  </si>
  <si>
    <t xml:space="preserve"> 20.1 </t>
  </si>
  <si>
    <t xml:space="preserve"> 99264 </t>
  </si>
  <si>
    <t>Caixa enterrada hidráulica retangular, em alvenaria com blocos de concreto, dimensões internas: 1x1x0,6 m para rede de drenagem. Af_12/2020</t>
  </si>
  <si>
    <t xml:space="preserve"> 20.2 </t>
  </si>
  <si>
    <t xml:space="preserve"> 90697UD-UFMA </t>
  </si>
  <si>
    <t>Tubo de PVC para rede coletora de água pluvial, DN 250 mm, junta elástica, inclusive conexões, c/ escavação, reaterro, carga e transporte do material excedente.</t>
  </si>
  <si>
    <t xml:space="preserve"> 20.3 </t>
  </si>
  <si>
    <t xml:space="preserve"> 25180201-UFMA </t>
  </si>
  <si>
    <t>Tampa/laje de concreto estrutural Fck 20 MPa, esp. 7,00cm, perfurada c/tubo água 25mm, inclusive armação, lançamento e adensamento.</t>
  </si>
  <si>
    <t xml:space="preserve"> 21 </t>
  </si>
  <si>
    <t xml:space="preserve"> 21.1 </t>
  </si>
  <si>
    <t>Execução de pátio/estacionamento em piso intertravado, com bloco retangular colorido de 20 x 10 cm, espessura 8 cm. Af_12/2015</t>
  </si>
  <si>
    <t xml:space="preserve"> 21.2 </t>
  </si>
  <si>
    <t>Execução de passeio (calçada) ou piso de concreto com concreto moldado in loco, feito em obra, acabamento convencional, espessura 8 cm, armado. Af_07/2016</t>
  </si>
  <si>
    <t xml:space="preserve"> 21.3 </t>
  </si>
  <si>
    <t xml:space="preserve"> 98504UD-UFMA </t>
  </si>
  <si>
    <t>Plantio de grama em placas, inclusive terra vegetal.</t>
  </si>
  <si>
    <t xml:space="preserve"> 22 </t>
  </si>
  <si>
    <t>PINTURA</t>
  </si>
  <si>
    <t xml:space="preserve"> 22.1 </t>
  </si>
  <si>
    <t xml:space="preserve"> 88489U.D2-UFMA </t>
  </si>
  <si>
    <t>Pintura látex acrílica em paredes internas, três demãos, c/selador e emassamento acrílicos, uma e duas demãos, respectivamente.</t>
  </si>
  <si>
    <t xml:space="preserve"> 22.2 </t>
  </si>
  <si>
    <t xml:space="preserve"> 95624U.D2-UFMA </t>
  </si>
  <si>
    <t>Pintura látex acrílica em superfícies externas de edifícios de múltiplos pavimentos, três demãos, c/selador e emassamento acrílicos, uma e duas demãos, respectivamente.</t>
  </si>
  <si>
    <t xml:space="preserve"> 22.3 </t>
  </si>
  <si>
    <t>Aplicação de fundo selador acrílico em paredes, uma demão. Af_06/2014</t>
  </si>
  <si>
    <t xml:space="preserve"> 22.4 </t>
  </si>
  <si>
    <t>Aplicação manual de pintura com tinta látex acrílica em paredes, duas demãos. Af_06/2014</t>
  </si>
  <si>
    <t xml:space="preserve"> 22.5 </t>
  </si>
  <si>
    <t xml:space="preserve"> 95624U.D4-UFMA </t>
  </si>
  <si>
    <t>Pintura látex acrílica em bloco vazado padrão UFMA, duas demãos.</t>
  </si>
  <si>
    <t xml:space="preserve"> 22.6 </t>
  </si>
  <si>
    <t>Pintura com tinta alquídica de fundo (tipo zarcão) pulverizada sobre superfícies metálicas (exceto perfil) executado em obra (por demão). Af_01/2020_p</t>
  </si>
  <si>
    <t xml:space="preserve"> 22.7 </t>
  </si>
  <si>
    <t>Pintura com tinta alquídica de acabamento (esmalte sintético acetinado) aplicada a rolo ou pincel sobre superfícies metálicas (exceto perfil) executado em obra (02 demãos). Af_01/2020</t>
  </si>
  <si>
    <t xml:space="preserve"> 22.8 </t>
  </si>
  <si>
    <t xml:space="preserve"> 73924/2UD-UFMA </t>
  </si>
  <si>
    <t>Pintura esmalte acetinado duas demãos, c/uma demão de primer, sobre superfície metálica, esp. 25 micra por demão.</t>
  </si>
  <si>
    <t xml:space="preserve"> 23 </t>
  </si>
  <si>
    <t>TRANSPORTE DE MATERIAL MINERAL</t>
  </si>
  <si>
    <t xml:space="preserve"> 23.1 </t>
  </si>
  <si>
    <t xml:space="preserve"> 95978UD-UFMA </t>
  </si>
  <si>
    <t>Transporte de areia média, material laterítico ou outro, em caminhão basculante 10 m³, em via urbana pavimentada, DMT até 30km (Vila Maranhão x Bacanga), 20km .</t>
  </si>
  <si>
    <t xml:space="preserve"> 23.2 </t>
  </si>
  <si>
    <t xml:space="preserve"> 93590U.D1-UFMA </t>
  </si>
  <si>
    <t>Transporte de brita em caminhão basculante 10 m³, em via urbana pavimentada, DMT acima de 30km (Rosário x São Luis, 70km).</t>
  </si>
  <si>
    <t xml:space="preserve"> 24 </t>
  </si>
  <si>
    <t>SERVIÇOS FINAIS</t>
  </si>
  <si>
    <t xml:space="preserve"> 24.1 </t>
  </si>
  <si>
    <t xml:space="preserve"> 29010106-UFMA </t>
  </si>
  <si>
    <t>Desmobilização - Grajaú/Imperatriz</t>
  </si>
  <si>
    <t xml:space="preserve"> 24.2 </t>
  </si>
  <si>
    <t xml:space="preserve"> 9537UD-UFMA </t>
  </si>
  <si>
    <t>Limpeza final da obra.</t>
  </si>
  <si>
    <t>Total sem BDI</t>
  </si>
  <si>
    <t>Total do BDI</t>
  </si>
  <si>
    <t>Total Geral</t>
  </si>
  <si>
    <t>UNIVERSIDADE FEDERAL DO MARANHÃO</t>
  </si>
  <si>
    <t>SUPERINTENDÊNCIA DE INFRAESTRUTURA</t>
  </si>
  <si>
    <t>Diretoria de Planejamento Engenharia e Controle</t>
  </si>
  <si>
    <t>Divisão de Projetos e Sustentabilidade/ Orçamentação</t>
  </si>
  <si>
    <t>PLANILHA ORÇAMENTÁRIA</t>
  </si>
  <si>
    <t>BDI:  25,03%     BDI Dif: 19,83%</t>
  </si>
  <si>
    <t xml:space="preserve">LSH.:85,68%         </t>
  </si>
  <si>
    <t>Outubro/2021</t>
  </si>
  <si>
    <t xml:space="preserve"> 98524-SINAPI </t>
  </si>
  <si>
    <t xml:space="preserve">74010/1UD.95875UD-UFMA </t>
  </si>
  <si>
    <t xml:space="preserve"> 5928-SINAPI </t>
  </si>
  <si>
    <t xml:space="preserve"> 5930-SINAPI </t>
  </si>
  <si>
    <t xml:space="preserve"> 92543-SINAPI </t>
  </si>
  <si>
    <t xml:space="preserve"> 99059-SINAPI </t>
  </si>
  <si>
    <t xml:space="preserve"> 0201-BO-UFMA </t>
  </si>
  <si>
    <t xml:space="preserve"> 93358-SINAPI </t>
  </si>
  <si>
    <t xml:space="preserve"> 95241-SINAPI  </t>
  </si>
  <si>
    <t xml:space="preserve"> 96543-SINAPI  </t>
  </si>
  <si>
    <t xml:space="preserve"> 96544-SINAPI  </t>
  </si>
  <si>
    <t xml:space="preserve"> 96545-SINAPI  </t>
  </si>
  <si>
    <t xml:space="preserve"> 96546-SINAPI  </t>
  </si>
  <si>
    <t xml:space="preserve"> 96547-SINAPI  </t>
  </si>
  <si>
    <t xml:space="preserve"> 92759-SINAPI  </t>
  </si>
  <si>
    <t xml:space="preserve"> 92760-SINAPI  </t>
  </si>
  <si>
    <t xml:space="preserve"> 92777-SINAPI  </t>
  </si>
  <si>
    <t xml:space="preserve"> 92762-SINAPI  </t>
  </si>
  <si>
    <t xml:space="preserve"> 92779-SINAPI  </t>
  </si>
  <si>
    <t xml:space="preserve"> 92764-SINAPI  </t>
  </si>
  <si>
    <t xml:space="preserve"> 92786-SINAPI  </t>
  </si>
  <si>
    <t xml:space="preserve"> 92787-SINAPI  </t>
  </si>
  <si>
    <t xml:space="preserve"> 96528-SINAPI  </t>
  </si>
  <si>
    <t xml:space="preserve"> 92413-SINAPI  </t>
  </si>
  <si>
    <t xml:space="preserve"> 96530-SINAPI  </t>
  </si>
  <si>
    <t xml:space="preserve"> 97086-SINAPI  </t>
  </si>
  <si>
    <t xml:space="preserve"> 95603-SINAPI  </t>
  </si>
  <si>
    <t xml:space="preserve"> 97096-SINAPI  </t>
  </si>
  <si>
    <t xml:space="preserve"> 96557-SINAPI  </t>
  </si>
  <si>
    <t xml:space="preserve"> 93382-SINAPI  </t>
  </si>
  <si>
    <t xml:space="preserve"> 92759-SINAPI </t>
  </si>
  <si>
    <t xml:space="preserve"> 92760-SINAPI </t>
  </si>
  <si>
    <t>92762-SINAPI</t>
  </si>
  <si>
    <t xml:space="preserve"> 92763-SINAPI </t>
  </si>
  <si>
    <t xml:space="preserve"> 92764-SINAPI </t>
  </si>
  <si>
    <t xml:space="preserve"> 92765-SINAPI </t>
  </si>
  <si>
    <t xml:space="preserve"> 92768-SINAPI </t>
  </si>
  <si>
    <t xml:space="preserve"> 92769-SINAPI </t>
  </si>
  <si>
    <t xml:space="preserve"> 92772-SINAPI </t>
  </si>
  <si>
    <t xml:space="preserve"> 92419-SINAPI </t>
  </si>
  <si>
    <t xml:space="preserve"> 92456-SINAPI </t>
  </si>
  <si>
    <t xml:space="preserve"> 92510-SINAPI </t>
  </si>
  <si>
    <t xml:space="preserve"> 102253-SINAPI </t>
  </si>
  <si>
    <t xml:space="preserve"> 92541-SINAPI </t>
  </si>
  <si>
    <t xml:space="preserve"> 92580-SINAPI </t>
  </si>
  <si>
    <t xml:space="preserve"> 94213-SINAPI </t>
  </si>
  <si>
    <t xml:space="preserve"> 94445-SINAPI </t>
  </si>
  <si>
    <t xml:space="preserve"> 90788-SINAPI </t>
  </si>
  <si>
    <t xml:space="preserve"> 90790-SINAPI </t>
  </si>
  <si>
    <t xml:space="preserve"> 100675-SINAPI </t>
  </si>
  <si>
    <t xml:space="preserve"> 91341-SINAPI </t>
  </si>
  <si>
    <t xml:space="preserve"> 91306-SINAPI </t>
  </si>
  <si>
    <t xml:space="preserve">16.113.000722.SER-UFMA </t>
  </si>
  <si>
    <t xml:space="preserve">16.113.000668.SER-UFMA </t>
  </si>
  <si>
    <t xml:space="preserve">16.113.000602.SER-UFMA </t>
  </si>
  <si>
    <t xml:space="preserve">16.113.000647.SER-UFMA </t>
  </si>
  <si>
    <t xml:space="preserve"> 93654-SINAPI </t>
  </si>
  <si>
    <t xml:space="preserve"> 93655-SINAPI </t>
  </si>
  <si>
    <t xml:space="preserve"> 93670-SINAPI </t>
  </si>
  <si>
    <t xml:space="preserve"> 93671-SINAPI </t>
  </si>
  <si>
    <t xml:space="preserve"> 93672-SINAPI </t>
  </si>
  <si>
    <t xml:space="preserve"> 91929-SINAPI </t>
  </si>
  <si>
    <t xml:space="preserve"> 91931SINAPI </t>
  </si>
  <si>
    <t xml:space="preserve"> 92980-SINAPI </t>
  </si>
  <si>
    <t xml:space="preserve"> 91953-SINAPI </t>
  </si>
  <si>
    <t xml:space="preserve"> 91959-SINAPI </t>
  </si>
  <si>
    <t xml:space="preserve"> 93656-SINAPI </t>
  </si>
  <si>
    <t xml:space="preserve"> 98110-SINAPI </t>
  </si>
  <si>
    <t xml:space="preserve"> 97599-SINAPI </t>
  </si>
  <si>
    <t xml:space="preserve"> 98560-SINAPI </t>
  </si>
  <si>
    <t xml:space="preserve"> 87905-SINAPI </t>
  </si>
  <si>
    <t xml:space="preserve"> 87244-SINAPI </t>
  </si>
  <si>
    <t xml:space="preserve"> 101747-SINAPI </t>
  </si>
  <si>
    <t xml:space="preserve"> 86942-SINAPI </t>
  </si>
  <si>
    <t xml:space="preserve"> 86927-SINAPI </t>
  </si>
  <si>
    <t xml:space="preserve"> 95547-SINAPI </t>
  </si>
  <si>
    <t xml:space="preserve"> 95545-SINAPI </t>
  </si>
  <si>
    <t xml:space="preserve"> 74125/002-SINAPI </t>
  </si>
  <si>
    <t xml:space="preserve"> 99630-SINAPI </t>
  </si>
  <si>
    <t xml:space="preserve"> 102113-SINAPI </t>
  </si>
  <si>
    <t xml:space="preserve"> 100868-SINAPI </t>
  </si>
  <si>
    <t xml:space="preserve"> 93681-SINAPI </t>
  </si>
  <si>
    <t xml:space="preserve"> 94994-SINAPI </t>
  </si>
  <si>
    <t xml:space="preserve"> 88485-SINAPI </t>
  </si>
  <si>
    <t xml:space="preserve"> 88489-SINAPI </t>
  </si>
  <si>
    <t xml:space="preserve"> 100721-SINAPI </t>
  </si>
  <si>
    <t xml:space="preserve"> 100758-SINAPI </t>
  </si>
  <si>
    <t>Totais Gerais-&gt;</t>
  </si>
  <si>
    <t xml:space="preserve"> Este orçamento foi elaborado a partir dos custos unitários de insumos e composições de serviços SINAPI. Quando essa tabela não apresentava algum preço de insumo/serviço necesário para elaboração do orçamento, os preços dos insumos/serviços foram cotados no mercado local. Os valores de mão de obra estão de acordo com a convenção coletiva de trabalho publicada pelo SINDUSCON/MA.</t>
  </si>
  <si>
    <t xml:space="preserve">Maria de Lourdes Serêjo Pinto </t>
  </si>
  <si>
    <t>Leila Cardoso Azevêdo</t>
  </si>
  <si>
    <t>Engª Civil CONFEA 110.718.088-0 Mat. SIAPE 1.027.896</t>
  </si>
  <si>
    <t>Engª Civil CONFEA 110.744.215-0</t>
  </si>
  <si>
    <t>Jorge Alberto Souza Rocha</t>
  </si>
  <si>
    <t xml:space="preserve"> Engº Civil CONFEA 111.576.418-7</t>
  </si>
  <si>
    <t>CRONOGRAMA FÍSICO-FINANCEIRO</t>
  </si>
  <si>
    <t>Data: Outubro/2021</t>
  </si>
  <si>
    <t>Descrição dos Serviços</t>
  </si>
  <si>
    <t>1º MÊS</t>
  </si>
  <si>
    <t>2º MÊS</t>
  </si>
  <si>
    <t>3º MÊS</t>
  </si>
  <si>
    <t>4º MÊS</t>
  </si>
  <si>
    <t>5º MÊS</t>
  </si>
  <si>
    <t>6º MÊS</t>
  </si>
  <si>
    <t>8º MÊS</t>
  </si>
  <si>
    <t>%</t>
  </si>
  <si>
    <t>Preço Total</t>
  </si>
  <si>
    <t>Valor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</si>
  <si>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</si>
  <si>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</si>
  <si>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</si>
  <si>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</si>
  <si>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</si>
  <si>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</si>
  <si>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</si>
  <si>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</si>
  <si>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</si>
  <si>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</si>
  <si>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</si>
  <si>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</si>
  <si>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</si>
  <si>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</si>
  <si>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</si>
  <si>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</si>
  <si>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</si>
  <si>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</si>
  <si>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</si>
  <si>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</si>
  <si>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</si>
  <si>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</si>
  <si>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</si>
  <si>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r>
      <rPr>
        <b/>
        <sz val="9"/>
        <rFont val="Times New Roman"/>
        <family val="1"/>
      </rPr>
      <t xml:space="preserve">Engª Civil CONFEA </t>
    </r>
    <r>
      <rPr>
        <sz val="9"/>
        <rFont val="Times New Roman"/>
        <family val="1"/>
      </rPr>
      <t xml:space="preserve">110.718.088-0 </t>
    </r>
    <r>
      <rPr>
        <b/>
        <sz val="9"/>
        <rFont val="Times New Roman"/>
        <family val="1"/>
      </rPr>
      <t xml:space="preserve">Mat. SIAPE </t>
    </r>
    <r>
      <rPr>
        <sz val="9"/>
        <rFont val="Times New Roman"/>
        <family val="1"/>
      </rPr>
      <t>1.027.896</t>
    </r>
  </si>
  <si>
    <r>
      <rPr>
        <b/>
        <sz val="9"/>
        <color indexed="8"/>
        <rFont val="Times New Roman"/>
        <family val="1"/>
      </rPr>
      <t>Engª Civil CONFEA</t>
    </r>
    <r>
      <rPr>
        <sz val="9"/>
        <color indexed="8"/>
        <rFont val="Times New Roman"/>
        <family val="1"/>
      </rPr>
      <t xml:space="preserve"> 110.744.215-0 </t>
    </r>
  </si>
  <si>
    <t>ALVENARIAS E DIVlSÓRIAS</t>
  </si>
  <si>
    <t>LOUÇAS, FERRAGENS HIDROSANITÁRIOS E RESERVAÇÃO</t>
  </si>
  <si>
    <t>PAVIMENTAÇÃO E PAISAGISMO</t>
  </si>
  <si>
    <t>Taxa da Prefeitura (Habite-se)</t>
  </si>
  <si>
    <t xml:space="preserve"> 24.3</t>
  </si>
  <si>
    <t xml:space="preserve"> 01010204-UFMA </t>
  </si>
  <si>
    <t>OBJETO: Obra de Conclusão do Prédio de Medicina do Campus de Imperatriz.</t>
  </si>
  <si>
    <t xml:space="preserve"> 12.15</t>
  </si>
  <si>
    <t xml:space="preserve">Orç. 05/2021_R00        LOCAL: Unidade Avançada-Bom Jesus.  Av. da Universidade, S/N. Dom Afonso Felipe Gregory- Imperatriz-MA                                                                                 Ref. SINAPI: Setembro/2021                                                                                                                                                               </t>
  </si>
  <si>
    <t>Porta de ferro tipo camarão med. (3,90 X 3,50)m, quatro folhas de abrir, com estrutura lateral em tubo de chapa preta (50X50X2)mm; três contraventamentos horizontais c/barra chata (1 X 1/4)" e enchimento vertical sem emenda, em tubo de chapa preta (20 X 20)mm; espaçamento 15 cm; dobradiças tipo gonzo; ferrolho em barra laminada 10mm e cadeados, completo.</t>
  </si>
  <si>
    <t>Porta de ferro (3,00 X 2,50)m, duas folhas de abrir, com estrutura lateral em tubo de chapa preta (50X50X2)mm altura 2,50m; quatro contraventamentos horizontais c/barra chata  (1 X 1/4)" e enchimento vertical sem emenda,  em tubo de chapa preta (20 X 20)mm; espaçamento 15 cm, saia inferior em chapa 1,95mm, altura 0,50m.</t>
  </si>
  <si>
    <t>Importa o presente orçamento no valor Global R$ 2.249.369,02 (Dois milhões, duzentos e quarenta e nove mil, trezentos e sessenta e nove reais e dois centavos).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</si>
</sst>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\ %"/>
    <numFmt numFmtId="165" formatCode="#,##0.00;[Red]#,##0.00"/>
    <numFmt numFmtId="166" formatCode="_(* #,##0.00_);_(* \(#,##0.00\);_(* \-??_);_(@_)"/>
  </numFmts>
  <fonts count="49">
    <font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6"/>
      <name val="Arial"/>
      <family val="1"/>
    </font>
    <font>
      <b/>
      <sz val="14"/>
      <name val="Arial"/>
      <family val="1"/>
    </font>
    <font>
      <b/>
      <sz val="12"/>
      <name val="Arial"/>
      <family val="1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color rgb="FF000000"/>
      <name val="Arial"/>
      <family val="1"/>
    </font>
    <font>
      <b/>
      <sz val="8"/>
      <color rgb="FF000000"/>
      <name val="Arial"/>
      <family val="1"/>
    </font>
    <font>
      <b/>
      <sz val="10"/>
      <color indexed="8"/>
      <name val="Lucida Calligraphy"/>
      <family val="4"/>
    </font>
    <font>
      <b/>
      <sz val="10"/>
      <color rgb="FF000000"/>
      <name val="Lucida Calligraphy"/>
      <family val="4"/>
    </font>
    <font>
      <b/>
      <sz val="8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indexed="8"/>
      <name val="Lucida Calligraphy"/>
      <family val="4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8"/>
      <color rgb="FF000000"/>
      <name val="Arial"/>
      <family val="2"/>
    </font>
    <font>
      <sz val="8"/>
      <name val="Arial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26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CCCCC"/>
      </bottom>
      <diagonal/>
    </border>
  </borders>
  <cellStyleXfs count="4">
    <xf numFmtId="0" fontId="0" fillId="0" borderId="0"/>
    <xf numFmtId="0" fontId="25" fillId="0" borderId="0"/>
    <xf numFmtId="0" fontId="34" fillId="0" borderId="0"/>
    <xf numFmtId="0" fontId="34" fillId="0" borderId="0" applyFill="0" applyBorder="0" applyAlignment="0" applyProtection="0"/>
  </cellStyleXfs>
  <cellXfs count="196">
    <xf numFmtId="0" fontId="0" fillId="0" borderId="0" xfId="0"/>
    <xf numFmtId="0" fontId="0" fillId="0" borderId="0" xfId="0" applyFill="1"/>
    <xf numFmtId="165" fontId="0" fillId="0" borderId="0" xfId="0" applyNumberFormat="1" applyFill="1"/>
    <xf numFmtId="0" fontId="36" fillId="0" borderId="0" xfId="2" applyFont="1"/>
    <xf numFmtId="0" fontId="37" fillId="5" borderId="20" xfId="2" applyFont="1" applyFill="1" applyBorder="1" applyAlignment="1">
      <alignment horizontal="center"/>
    </xf>
    <xf numFmtId="0" fontId="37" fillId="5" borderId="0" xfId="2" applyFont="1" applyFill="1" applyAlignment="1">
      <alignment horizontal="center"/>
    </xf>
    <xf numFmtId="0" fontId="38" fillId="5" borderId="0" xfId="2" applyFont="1" applyFill="1"/>
    <xf numFmtId="4" fontId="39" fillId="5" borderId="27" xfId="2" applyNumberFormat="1" applyFont="1" applyFill="1" applyBorder="1" applyAlignment="1">
      <alignment horizontal="center" vertical="center"/>
    </xf>
    <xf numFmtId="4" fontId="39" fillId="6" borderId="23" xfId="2" applyNumberFormat="1" applyFont="1" applyFill="1" applyBorder="1" applyAlignment="1">
      <alignment horizontal="center" vertical="center"/>
    </xf>
    <xf numFmtId="4" fontId="39" fillId="5" borderId="23" xfId="2" applyNumberFormat="1" applyFont="1" applyFill="1" applyBorder="1" applyAlignment="1">
      <alignment horizontal="center" vertical="center"/>
    </xf>
    <xf numFmtId="1" fontId="40" fillId="6" borderId="29" xfId="3" applyNumberFormat="1" applyFont="1" applyFill="1" applyBorder="1" applyAlignment="1">
      <alignment horizontal="center" vertical="center"/>
    </xf>
    <xf numFmtId="49" fontId="39" fillId="5" borderId="30" xfId="2" applyNumberFormat="1" applyFont="1" applyFill="1" applyBorder="1" applyAlignment="1">
      <alignment horizontal="center" vertical="center"/>
    </xf>
    <xf numFmtId="166" fontId="40" fillId="5" borderId="31" xfId="3" applyNumberFormat="1" applyFont="1" applyFill="1" applyBorder="1" applyAlignment="1">
      <alignment vertical="center"/>
    </xf>
    <xf numFmtId="1" fontId="40" fillId="6" borderId="32" xfId="3" applyNumberFormat="1" applyFont="1" applyFill="1" applyBorder="1" applyAlignment="1">
      <alignment horizontal="center" vertical="center"/>
    </xf>
    <xf numFmtId="166" fontId="40" fillId="5" borderId="29" xfId="3" applyNumberFormat="1" applyFont="1" applyFill="1" applyBorder="1" applyAlignment="1">
      <alignment vertical="center"/>
    </xf>
    <xf numFmtId="166" fontId="40" fillId="5" borderId="33" xfId="3" applyNumberFormat="1" applyFont="1" applyFill="1" applyBorder="1" applyAlignment="1">
      <alignment horizontal="right" vertical="center"/>
    </xf>
    <xf numFmtId="1" fontId="36" fillId="0" borderId="0" xfId="2" applyNumberFormat="1" applyFont="1"/>
    <xf numFmtId="43" fontId="36" fillId="0" borderId="0" xfId="2" applyNumberFormat="1" applyFont="1"/>
    <xf numFmtId="4" fontId="39" fillId="5" borderId="32" xfId="2" applyNumberFormat="1" applyFont="1" applyFill="1" applyBorder="1" applyAlignment="1">
      <alignment vertical="center"/>
    </xf>
    <xf numFmtId="1" fontId="40" fillId="6" borderId="31" xfId="3" applyNumberFormat="1" applyFont="1" applyFill="1" applyBorder="1" applyAlignment="1">
      <alignment horizontal="center" vertical="center"/>
    </xf>
    <xf numFmtId="166" fontId="40" fillId="5" borderId="32" xfId="3" applyNumberFormat="1" applyFont="1" applyFill="1" applyBorder="1" applyAlignment="1">
      <alignment vertical="center"/>
    </xf>
    <xf numFmtId="166" fontId="40" fillId="5" borderId="34" xfId="3" applyNumberFormat="1" applyFont="1" applyFill="1" applyBorder="1" applyAlignment="1">
      <alignment horizontal="right" vertical="center"/>
    </xf>
    <xf numFmtId="4" fontId="39" fillId="5" borderId="31" xfId="2" applyNumberFormat="1" applyFont="1" applyFill="1" applyBorder="1" applyAlignment="1">
      <alignment vertical="center"/>
    </xf>
    <xf numFmtId="166" fontId="40" fillId="5" borderId="35" xfId="3" applyNumberFormat="1" applyFont="1" applyFill="1" applyBorder="1" applyAlignment="1">
      <alignment horizontal="right" vertical="center"/>
    </xf>
    <xf numFmtId="4" fontId="39" fillId="5" borderId="31" xfId="2" applyNumberFormat="1" applyFont="1" applyFill="1" applyBorder="1" applyAlignment="1">
      <alignment vertical="center" wrapText="1"/>
    </xf>
    <xf numFmtId="166" fontId="40" fillId="5" borderId="36" xfId="3" applyNumberFormat="1" applyFont="1" applyFill="1" applyBorder="1" applyAlignment="1">
      <alignment vertical="center"/>
    </xf>
    <xf numFmtId="4" fontId="39" fillId="5" borderId="31" xfId="2" quotePrefix="1" applyNumberFormat="1" applyFont="1" applyFill="1" applyBorder="1" applyAlignment="1">
      <alignment vertical="center" wrapText="1"/>
    </xf>
    <xf numFmtId="1" fontId="40" fillId="6" borderId="36" xfId="3" applyNumberFormat="1" applyFont="1" applyFill="1" applyBorder="1" applyAlignment="1">
      <alignment horizontal="center" vertical="center"/>
    </xf>
    <xf numFmtId="4" fontId="39" fillId="5" borderId="36" xfId="2" applyNumberFormat="1" applyFont="1" applyFill="1" applyBorder="1" applyAlignment="1">
      <alignment vertical="center" wrapText="1"/>
    </xf>
    <xf numFmtId="166" fontId="40" fillId="5" borderId="37" xfId="3" applyNumberFormat="1" applyFont="1" applyFill="1" applyBorder="1" applyAlignment="1">
      <alignment horizontal="right" vertical="center"/>
    </xf>
    <xf numFmtId="1" fontId="40" fillId="6" borderId="38" xfId="3" applyNumberFormat="1" applyFont="1" applyFill="1" applyBorder="1" applyAlignment="1">
      <alignment horizontal="center" vertical="center"/>
    </xf>
    <xf numFmtId="4" fontId="39" fillId="5" borderId="32" xfId="2" applyNumberFormat="1" applyFont="1" applyFill="1" applyBorder="1" applyAlignment="1">
      <alignment vertical="center" wrapText="1"/>
    </xf>
    <xf numFmtId="1" fontId="40" fillId="6" borderId="39" xfId="3" applyNumberFormat="1" applyFont="1" applyFill="1" applyBorder="1" applyAlignment="1">
      <alignment horizontal="center" vertical="center"/>
    </xf>
    <xf numFmtId="166" fontId="40" fillId="5" borderId="10" xfId="3" applyNumberFormat="1" applyFont="1" applyFill="1" applyBorder="1" applyAlignment="1">
      <alignment vertical="center"/>
    </xf>
    <xf numFmtId="1" fontId="40" fillId="6" borderId="10" xfId="3" applyNumberFormat="1" applyFont="1" applyFill="1" applyBorder="1" applyAlignment="1">
      <alignment horizontal="center" vertical="center"/>
    </xf>
    <xf numFmtId="166" fontId="40" fillId="5" borderId="40" xfId="3" applyNumberFormat="1" applyFont="1" applyFill="1" applyBorder="1" applyAlignment="1">
      <alignment vertical="center"/>
    </xf>
    <xf numFmtId="4" fontId="39" fillId="5" borderId="31" xfId="2" applyNumberFormat="1" applyFont="1" applyFill="1" applyBorder="1" applyAlignment="1">
      <alignment horizontal="left" vertical="center" wrapText="1"/>
    </xf>
    <xf numFmtId="1" fontId="40" fillId="6" borderId="41" xfId="3" applyNumberFormat="1" applyFont="1" applyFill="1" applyBorder="1" applyAlignment="1">
      <alignment horizontal="center" vertical="center"/>
    </xf>
    <xf numFmtId="166" fontId="40" fillId="5" borderId="42" xfId="3" applyNumberFormat="1" applyFont="1" applyFill="1" applyBorder="1" applyAlignment="1">
      <alignment vertical="center"/>
    </xf>
    <xf numFmtId="1" fontId="40" fillId="6" borderId="43" xfId="3" applyNumberFormat="1" applyFont="1" applyFill="1" applyBorder="1" applyAlignment="1">
      <alignment horizontal="center" vertical="center"/>
    </xf>
    <xf numFmtId="0" fontId="40" fillId="5" borderId="44" xfId="2" applyFont="1" applyFill="1" applyBorder="1" applyAlignment="1">
      <alignment vertical="center"/>
    </xf>
    <xf numFmtId="0" fontId="39" fillId="5" borderId="45" xfId="2" applyFont="1" applyFill="1" applyBorder="1" applyAlignment="1">
      <alignment horizontal="center" vertical="center"/>
    </xf>
    <xf numFmtId="10" fontId="40" fillId="6" borderId="23" xfId="3" applyNumberFormat="1" applyFont="1" applyFill="1" applyBorder="1" applyAlignment="1">
      <alignment horizontal="center" vertical="center"/>
    </xf>
    <xf numFmtId="166" fontId="40" fillId="5" borderId="23" xfId="3" applyNumberFormat="1" applyFont="1" applyFill="1" applyBorder="1" applyAlignment="1">
      <alignment vertical="center"/>
    </xf>
    <xf numFmtId="166" fontId="39" fillId="5" borderId="27" xfId="3" applyNumberFormat="1" applyFont="1" applyFill="1" applyBorder="1" applyAlignment="1">
      <alignment vertical="center"/>
    </xf>
    <xf numFmtId="9" fontId="36" fillId="0" borderId="0" xfId="2" applyNumberFormat="1" applyFont="1" applyAlignment="1">
      <alignment vertical="center"/>
    </xf>
    <xf numFmtId="0" fontId="36" fillId="0" borderId="0" xfId="2" applyFont="1" applyAlignment="1">
      <alignment vertical="center"/>
    </xf>
    <xf numFmtId="43" fontId="36" fillId="0" borderId="0" xfId="2" applyNumberFormat="1" applyFont="1" applyAlignment="1">
      <alignment vertical="center"/>
    </xf>
    <xf numFmtId="0" fontId="36" fillId="0" borderId="0" xfId="2" applyFont="1" applyAlignment="1">
      <alignment horizontal="center"/>
    </xf>
    <xf numFmtId="9" fontId="36" fillId="0" borderId="0" xfId="2" applyNumberFormat="1" applyFont="1"/>
    <xf numFmtId="4" fontId="5" fillId="2" borderId="0" xfId="0" applyNumberFormat="1" applyFont="1" applyFill="1" applyAlignment="1">
      <alignment horizontal="right" vertical="center" wrapText="1"/>
    </xf>
    <xf numFmtId="0" fontId="30" fillId="0" borderId="0" xfId="1" applyFont="1"/>
    <xf numFmtId="0" fontId="47" fillId="0" borderId="0" xfId="1" applyFont="1"/>
    <xf numFmtId="4" fontId="39" fillId="5" borderId="36" xfId="2" applyNumberFormat="1" applyFont="1" applyFill="1" applyBorder="1" applyAlignment="1">
      <alignment horizontal="left" vertical="center" wrapText="1"/>
    </xf>
    <xf numFmtId="1" fontId="40" fillId="6" borderId="46" xfId="3" applyNumberFormat="1" applyFont="1" applyFill="1" applyBorder="1" applyAlignment="1">
      <alignment horizontal="center" vertical="center"/>
    </xf>
    <xf numFmtId="164" fontId="6" fillId="0" borderId="48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165" fontId="3" fillId="4" borderId="10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165" fontId="26" fillId="4" borderId="49" xfId="0" applyNumberFormat="1" applyFont="1" applyFill="1" applyBorder="1" applyAlignment="1">
      <alignment horizontal="right" vertical="center"/>
    </xf>
    <xf numFmtId="165" fontId="26" fillId="4" borderId="50" xfId="0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15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2" fontId="40" fillId="6" borderId="51" xfId="3" applyNumberFormat="1" applyFont="1" applyFill="1" applyBorder="1" applyAlignment="1">
      <alignment horizontal="center" vertical="center"/>
    </xf>
    <xf numFmtId="2" fontId="40" fillId="6" borderId="52" xfId="3" applyNumberFormat="1" applyFont="1" applyFill="1" applyBorder="1" applyAlignment="1">
      <alignment horizontal="center" vertical="center"/>
    </xf>
    <xf numFmtId="2" fontId="40" fillId="6" borderId="23" xfId="3" applyNumberFormat="1" applyFont="1" applyFill="1" applyBorder="1" applyAlignment="1">
      <alignment horizontal="center" vertical="center"/>
    </xf>
    <xf numFmtId="1" fontId="40" fillId="6" borderId="53" xfId="3" applyNumberFormat="1" applyFont="1" applyFill="1" applyBorder="1" applyAlignment="1">
      <alignment horizontal="center" vertical="center"/>
    </xf>
    <xf numFmtId="4" fontId="36" fillId="0" borderId="0" xfId="2" applyNumberFormat="1" applyFont="1"/>
    <xf numFmtId="4" fontId="40" fillId="6" borderId="32" xfId="3" applyNumberFormat="1" applyFont="1" applyFill="1" applyBorder="1" applyAlignment="1">
      <alignment horizontal="center" vertical="center"/>
    </xf>
    <xf numFmtId="4" fontId="40" fillId="5" borderId="31" xfId="3" applyNumberFormat="1" applyFont="1" applyFill="1" applyBorder="1" applyAlignment="1">
      <alignment vertical="center"/>
    </xf>
    <xf numFmtId="4" fontId="40" fillId="6" borderId="31" xfId="3" applyNumberFormat="1" applyFont="1" applyFill="1" applyBorder="1" applyAlignment="1">
      <alignment horizontal="center" vertical="center"/>
    </xf>
    <xf numFmtId="4" fontId="40" fillId="5" borderId="32" xfId="3" applyNumberFormat="1" applyFont="1" applyFill="1" applyBorder="1" applyAlignment="1">
      <alignment vertical="center"/>
    </xf>
    <xf numFmtId="4" fontId="40" fillId="5" borderId="34" xfId="3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165" fontId="8" fillId="0" borderId="10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top" wrapText="1"/>
    </xf>
    <xf numFmtId="165" fontId="3" fillId="4" borderId="10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center" vertical="center" wrapText="1"/>
    </xf>
    <xf numFmtId="4" fontId="4" fillId="4" borderId="11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4" fontId="14" fillId="0" borderId="11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27" fillId="0" borderId="11" xfId="1" applyNumberFormat="1" applyFont="1" applyBorder="1" applyAlignment="1">
      <alignment horizontal="center" vertical="center" wrapText="1"/>
    </xf>
    <xf numFmtId="49" fontId="27" fillId="0" borderId="11" xfId="1" applyNumberFormat="1" applyFont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54" xfId="0" applyNumberFormat="1" applyFont="1" applyFill="1" applyBorder="1" applyAlignment="1">
      <alignment horizontal="center" vertical="center" wrapText="1"/>
    </xf>
    <xf numFmtId="0" fontId="26" fillId="0" borderId="9" xfId="1" applyFont="1" applyBorder="1" applyAlignment="1">
      <alignment horizontal="left" vertical="center" wrapText="1"/>
    </xf>
    <xf numFmtId="0" fontId="26" fillId="0" borderId="10" xfId="1" applyFont="1" applyBorder="1" applyAlignment="1">
      <alignment horizontal="left" vertical="center" wrapText="1"/>
    </xf>
    <xf numFmtId="4" fontId="27" fillId="3" borderId="10" xfId="1" applyNumberFormat="1" applyFont="1" applyFill="1" applyBorder="1" applyAlignment="1">
      <alignment horizontal="center" vertical="center" wrapText="1"/>
    </xf>
    <xf numFmtId="0" fontId="27" fillId="0" borderId="9" xfId="1" applyFont="1" applyBorder="1" applyAlignment="1">
      <alignment horizontal="left" vertical="center"/>
    </xf>
    <xf numFmtId="0" fontId="27" fillId="0" borderId="10" xfId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wrapText="1"/>
    </xf>
    <xf numFmtId="0" fontId="22" fillId="2" borderId="4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165" fontId="17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Border="1" applyAlignment="1">
      <alignment horizontal="right" vertical="center" wrapText="1"/>
    </xf>
    <xf numFmtId="165" fontId="0" fillId="0" borderId="5" xfId="0" applyNumberFormat="1" applyBorder="1" applyAlignment="1">
      <alignment horizontal="right" vertical="center" wrapText="1"/>
    </xf>
    <xf numFmtId="165" fontId="17" fillId="0" borderId="15" xfId="0" applyNumberFormat="1" applyFont="1" applyFill="1" applyBorder="1" applyAlignment="1">
      <alignment horizontal="right" vertical="center" wrapText="1"/>
    </xf>
    <xf numFmtId="165" fontId="0" fillId="0" borderId="15" xfId="0" applyNumberFormat="1" applyBorder="1" applyAlignment="1">
      <alignment horizontal="right" vertical="center" wrapText="1"/>
    </xf>
    <xf numFmtId="165" fontId="0" fillId="0" borderId="16" xfId="0" applyNumberFormat="1" applyBorder="1" applyAlignment="1">
      <alignment horizontal="right" vertical="center" wrapText="1"/>
    </xf>
    <xf numFmtId="0" fontId="5" fillId="4" borderId="12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right" vertical="center" wrapText="1"/>
    </xf>
    <xf numFmtId="0" fontId="5" fillId="4" borderId="49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15" xfId="0" applyFont="1" applyFill="1" applyBorder="1" applyAlignment="1">
      <alignment horizontal="right" vertical="center" wrapText="1"/>
    </xf>
    <xf numFmtId="0" fontId="30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7" fillId="5" borderId="20" xfId="2" applyFont="1" applyFill="1" applyBorder="1" applyAlignment="1">
      <alignment horizontal="center"/>
    </xf>
    <xf numFmtId="0" fontId="37" fillId="5" borderId="0" xfId="2" applyFont="1" applyFill="1" applyAlignment="1">
      <alignment horizontal="center"/>
    </xf>
    <xf numFmtId="0" fontId="37" fillId="5" borderId="21" xfId="2" applyFont="1" applyFill="1" applyBorder="1" applyAlignment="1">
      <alignment horizontal="center"/>
    </xf>
    <xf numFmtId="0" fontId="35" fillId="5" borderId="17" xfId="2" applyFont="1" applyFill="1" applyBorder="1" applyAlignment="1">
      <alignment horizontal="center"/>
    </xf>
    <xf numFmtId="0" fontId="35" fillId="5" borderId="18" xfId="2" applyFont="1" applyFill="1" applyBorder="1" applyAlignment="1">
      <alignment horizontal="center"/>
    </xf>
    <xf numFmtId="0" fontId="35" fillId="5" borderId="19" xfId="2" applyFont="1" applyFill="1" applyBorder="1" applyAlignment="1">
      <alignment horizontal="center"/>
    </xf>
    <xf numFmtId="0" fontId="24" fillId="5" borderId="20" xfId="2" applyFont="1" applyFill="1" applyBorder="1" applyAlignment="1">
      <alignment horizontal="center"/>
    </xf>
    <xf numFmtId="0" fontId="24" fillId="5" borderId="0" xfId="2" applyFont="1" applyFill="1" applyAlignment="1">
      <alignment horizontal="center"/>
    </xf>
    <xf numFmtId="0" fontId="24" fillId="5" borderId="21" xfId="2" applyFont="1" applyFill="1" applyBorder="1" applyAlignment="1">
      <alignment horizontal="center"/>
    </xf>
    <xf numFmtId="0" fontId="33" fillId="5" borderId="20" xfId="2" applyFont="1" applyFill="1" applyBorder="1" applyAlignment="1">
      <alignment horizontal="center"/>
    </xf>
    <xf numFmtId="0" fontId="33" fillId="5" borderId="0" xfId="2" applyFont="1" applyFill="1" applyAlignment="1">
      <alignment horizontal="center"/>
    </xf>
    <xf numFmtId="0" fontId="33" fillId="5" borderId="21" xfId="2" applyFont="1" applyFill="1" applyBorder="1" applyAlignment="1">
      <alignment horizontal="center"/>
    </xf>
    <xf numFmtId="0" fontId="33" fillId="5" borderId="20" xfId="2" applyFont="1" applyFill="1" applyBorder="1" applyAlignment="1">
      <alignment horizontal="center" vertical="top" wrapText="1"/>
    </xf>
    <xf numFmtId="0" fontId="33" fillId="5" borderId="0" xfId="2" applyFont="1" applyFill="1" applyAlignment="1">
      <alignment horizontal="center" vertical="top" wrapText="1"/>
    </xf>
    <xf numFmtId="0" fontId="33" fillId="5" borderId="21" xfId="2" applyFont="1" applyFill="1" applyBorder="1" applyAlignment="1">
      <alignment horizontal="center" vertical="top" wrapText="1"/>
    </xf>
    <xf numFmtId="0" fontId="41" fillId="0" borderId="0" xfId="1" applyFont="1" applyAlignment="1">
      <alignment horizontal="center"/>
    </xf>
    <xf numFmtId="0" fontId="42" fillId="0" borderId="0" xfId="2" applyFont="1" applyAlignment="1">
      <alignment horizontal="center"/>
    </xf>
    <xf numFmtId="0" fontId="44" fillId="0" borderId="0" xfId="1" applyFont="1" applyAlignment="1">
      <alignment horizontal="center"/>
    </xf>
    <xf numFmtId="0" fontId="38" fillId="5" borderId="22" xfId="2" applyFont="1" applyFill="1" applyBorder="1" applyAlignment="1">
      <alignment horizontal="center"/>
    </xf>
    <xf numFmtId="0" fontId="38" fillId="5" borderId="23" xfId="2" applyFont="1" applyFill="1" applyBorder="1" applyAlignment="1">
      <alignment horizontal="center"/>
    </xf>
    <xf numFmtId="0" fontId="39" fillId="5" borderId="24" xfId="2" applyFont="1" applyFill="1" applyBorder="1" applyAlignment="1">
      <alignment horizontal="center" vertical="center"/>
    </xf>
    <xf numFmtId="0" fontId="39" fillId="5" borderId="28" xfId="2" applyFont="1" applyFill="1" applyBorder="1" applyAlignment="1">
      <alignment horizontal="center" vertical="center"/>
    </xf>
    <xf numFmtId="4" fontId="39" fillId="5" borderId="25" xfId="2" applyNumberFormat="1" applyFont="1" applyFill="1" applyBorder="1" applyAlignment="1">
      <alignment horizontal="center" vertical="center"/>
    </xf>
    <xf numFmtId="4" fontId="39" fillId="5" borderId="26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Separador de milhares_orçamento 2 (Requantificado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114300</xdr:rowOff>
    </xdr:from>
    <xdr:to>
      <xdr:col>2</xdr:col>
      <xdr:colOff>885824</xdr:colOff>
      <xdr:row>3</xdr:row>
      <xdr:rowOff>152400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="" xmlns:a16="http://schemas.microsoft.com/office/drawing/2014/main" id="{5D8ACB07-3085-4338-8BBF-39850972AC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3025" y="114300"/>
          <a:ext cx="819149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857249</xdr:colOff>
      <xdr:row>1</xdr:row>
      <xdr:rowOff>28575</xdr:rowOff>
    </xdr:from>
    <xdr:to>
      <xdr:col>1</xdr:col>
      <xdr:colOff>1933574</xdr:colOff>
      <xdr:row>5</xdr:row>
      <xdr:rowOff>190500</xdr:rowOff>
    </xdr:to>
    <xdr:pic>
      <xdr:nvPicPr>
        <xdr:cNvPr id="2" name="Picture 1" descr="ufma">
          <a:extLst>
            <a:ext uri="{FF2B5EF4-FFF2-40B4-BE49-F238E27FC236}">
              <a16:creationId xmlns="" xmlns:a16="http://schemas.microsoft.com/office/drawing/2014/main" id="{FB44C957-BFD4-43C1-AFA3-9E2B19FE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295275"/>
          <a:ext cx="10763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fma\Desktop\F&#225;brica%20de%20Ra&#231;&#227;o\CCH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Ç"/>
      <sheetName val="CRONOGRAMA"/>
    </sheetNames>
    <sheetDataSet>
      <sheetData sheetId="0" refreshError="1">
        <row r="10">
          <cell r="A10">
            <v>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3"/>
  <sheetViews>
    <sheetView tabSelected="1" showOutlineSymbols="0" showWhiteSpace="0" topLeftCell="A328" workbookViewId="0">
      <selection activeCell="H40" sqref="H40"/>
    </sheetView>
  </sheetViews>
  <sheetFormatPr defaultRowHeight="14.25"/>
  <cols>
    <col min="1" max="1" width="6.75" style="81" customWidth="1"/>
    <col min="2" max="2" width="10" style="81" bestFit="1" customWidth="1"/>
    <col min="3" max="3" width="60" style="81" bestFit="1" customWidth="1"/>
    <col min="4" max="4" width="5" style="66" bestFit="1" customWidth="1"/>
    <col min="5" max="10" width="10" style="94" bestFit="1" customWidth="1"/>
    <col min="11" max="11" width="11.375" style="94" customWidth="1"/>
    <col min="12" max="12" width="13" style="94" customWidth="1"/>
    <col min="13" max="13" width="11.375" style="1" bestFit="1" customWidth="1"/>
    <col min="14" max="16384" width="9" style="1"/>
  </cols>
  <sheetData>
    <row r="1" spans="1:12" s="57" customFormat="1" ht="20.25">
      <c r="A1" s="137" t="s">
        <v>755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s="57" customFormat="1" ht="18">
      <c r="A2" s="140" t="s">
        <v>756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s="57" customFormat="1" ht="18" customHeight="1">
      <c r="A3" s="143" t="s">
        <v>757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5"/>
    </row>
    <row r="4" spans="1:12" s="57" customFormat="1" ht="18" customHeight="1" thickBot="1">
      <c r="A4" s="146" t="s">
        <v>758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</row>
    <row r="5" spans="1:12" ht="15.75">
      <c r="A5" s="149" t="s">
        <v>759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1"/>
    </row>
    <row r="6" spans="1:12">
      <c r="A6" s="129" t="s">
        <v>902</v>
      </c>
      <c r="B6" s="130"/>
      <c r="C6" s="130"/>
      <c r="D6" s="130"/>
      <c r="E6" s="130"/>
      <c r="F6" s="130"/>
      <c r="G6" s="130"/>
      <c r="H6" s="130"/>
      <c r="I6" s="130"/>
      <c r="J6" s="130"/>
      <c r="K6" s="131" t="s">
        <v>760</v>
      </c>
      <c r="L6" s="125" t="s">
        <v>761</v>
      </c>
    </row>
    <row r="7" spans="1:12">
      <c r="A7" s="132" t="s">
        <v>904</v>
      </c>
      <c r="B7" s="133"/>
      <c r="C7" s="133"/>
      <c r="D7" s="133"/>
      <c r="E7" s="133"/>
      <c r="F7" s="133"/>
      <c r="G7" s="133"/>
      <c r="H7" s="133"/>
      <c r="I7" s="133"/>
      <c r="J7" s="133"/>
      <c r="K7" s="131"/>
      <c r="L7" s="126" t="s">
        <v>762</v>
      </c>
    </row>
    <row r="8" spans="1:12" ht="15">
      <c r="A8" s="134" t="s">
        <v>0</v>
      </c>
      <c r="B8" s="135" t="s">
        <v>1</v>
      </c>
      <c r="C8" s="135" t="s">
        <v>2</v>
      </c>
      <c r="D8" s="135" t="s">
        <v>3</v>
      </c>
      <c r="E8" s="135" t="s">
        <v>4</v>
      </c>
      <c r="F8" s="135" t="s">
        <v>5</v>
      </c>
      <c r="G8" s="135" t="s">
        <v>6</v>
      </c>
      <c r="H8" s="135"/>
      <c r="I8" s="135"/>
      <c r="J8" s="135" t="s">
        <v>7</v>
      </c>
      <c r="K8" s="135"/>
      <c r="L8" s="136"/>
    </row>
    <row r="9" spans="1:12" ht="15">
      <c r="A9" s="134"/>
      <c r="B9" s="135"/>
      <c r="C9" s="135"/>
      <c r="D9" s="135"/>
      <c r="E9" s="135"/>
      <c r="F9" s="135"/>
      <c r="G9" s="105" t="s">
        <v>8</v>
      </c>
      <c r="H9" s="105" t="s">
        <v>9</v>
      </c>
      <c r="I9" s="105" t="s">
        <v>7</v>
      </c>
      <c r="J9" s="105" t="s">
        <v>8</v>
      </c>
      <c r="K9" s="105" t="s">
        <v>9</v>
      </c>
      <c r="L9" s="124" t="s">
        <v>7</v>
      </c>
    </row>
    <row r="10" spans="1:12">
      <c r="A10" s="121" t="s">
        <v>10</v>
      </c>
      <c r="B10" s="67"/>
      <c r="C10" s="67" t="s">
        <v>11</v>
      </c>
      <c r="D10" s="58"/>
      <c r="E10" s="82"/>
      <c r="F10" s="83"/>
      <c r="G10" s="83"/>
      <c r="H10" s="83"/>
      <c r="I10" s="83"/>
      <c r="J10" s="84">
        <f>SUM(J11:J32)</f>
        <v>28360.86</v>
      </c>
      <c r="K10" s="84">
        <f>SUM(K11:K32)</f>
        <v>119088.6</v>
      </c>
      <c r="L10" s="85">
        <f>SUM(L11:L32)</f>
        <v>147449.46</v>
      </c>
    </row>
    <row r="11" spans="1:12" ht="25.5">
      <c r="A11" s="122" t="s">
        <v>12</v>
      </c>
      <c r="B11" s="106" t="s">
        <v>13</v>
      </c>
      <c r="C11" s="68" t="s">
        <v>14</v>
      </c>
      <c r="D11" s="60" t="s">
        <v>15</v>
      </c>
      <c r="E11" s="109">
        <v>1</v>
      </c>
      <c r="F11" s="110">
        <v>226.5</v>
      </c>
      <c r="G11" s="110">
        <v>0</v>
      </c>
      <c r="H11" s="110">
        <v>271.41000000000003</v>
      </c>
      <c r="I11" s="110" t="str">
        <f>TRUNC(F11 * (1 + 19.83 / 100), 2) &amp;CHAR(10)&amp; "(19.83%)"</f>
        <v>271,41
(19.83%)</v>
      </c>
      <c r="J11" s="110">
        <f t="shared" ref="J11:J32" si="0">TRUNC(E11 * G11, 2)</f>
        <v>0</v>
      </c>
      <c r="K11" s="110">
        <f t="shared" ref="K11:K32" si="1">L11 - J11</f>
        <v>271.41000000000003</v>
      </c>
      <c r="L11" s="111">
        <f>TRUNC(E11 * TRUNC(F11 * (1 + 19.83 / 100), 2), 2)</f>
        <v>271.41000000000003</v>
      </c>
    </row>
    <row r="12" spans="1:12" ht="25.5">
      <c r="A12" s="122" t="s">
        <v>16</v>
      </c>
      <c r="B12" s="106" t="s">
        <v>17</v>
      </c>
      <c r="C12" s="68" t="s">
        <v>18</v>
      </c>
      <c r="D12" s="60" t="s">
        <v>19</v>
      </c>
      <c r="E12" s="109">
        <v>3554</v>
      </c>
      <c r="F12" s="110">
        <v>3.29</v>
      </c>
      <c r="G12" s="110">
        <v>0</v>
      </c>
      <c r="H12" s="110">
        <v>3.94</v>
      </c>
      <c r="I12" s="110" t="str">
        <f>TRUNC(F12 * (1 + 19.83 / 100), 2) &amp;CHAR(10)&amp; "(19.83%)"</f>
        <v>3,94
(19.83%)</v>
      </c>
      <c r="J12" s="110">
        <f t="shared" si="0"/>
        <v>0</v>
      </c>
      <c r="K12" s="110">
        <f t="shared" si="1"/>
        <v>14002.76</v>
      </c>
      <c r="L12" s="111">
        <f>TRUNC(E12 * TRUNC(F12 * (1 + 19.83 / 100), 2), 2)</f>
        <v>14002.76</v>
      </c>
    </row>
    <row r="13" spans="1:12" ht="51">
      <c r="A13" s="122" t="s">
        <v>20</v>
      </c>
      <c r="B13" s="106" t="s">
        <v>21</v>
      </c>
      <c r="C13" s="68" t="s">
        <v>22</v>
      </c>
      <c r="D13" s="60" t="s">
        <v>15</v>
      </c>
      <c r="E13" s="109">
        <v>1</v>
      </c>
      <c r="F13" s="112">
        <v>1699.96</v>
      </c>
      <c r="G13" s="112">
        <v>369.48</v>
      </c>
      <c r="H13" s="112">
        <v>1755.97</v>
      </c>
      <c r="I13" s="110">
        <f t="shared" ref="I13:I21" si="2">TRUNC(F13 * (1 + 25.03 / 100), 2)</f>
        <v>2125.4499999999998</v>
      </c>
      <c r="J13" s="110">
        <f t="shared" si="0"/>
        <v>369.48</v>
      </c>
      <c r="K13" s="110">
        <f t="shared" si="1"/>
        <v>1755.9699999999998</v>
      </c>
      <c r="L13" s="111">
        <f t="shared" ref="L13:L21" si="3">TRUNC(E13 * I13, 2)</f>
        <v>2125.4499999999998</v>
      </c>
    </row>
    <row r="14" spans="1:12" ht="38.25">
      <c r="A14" s="122" t="s">
        <v>23</v>
      </c>
      <c r="B14" s="106" t="s">
        <v>24</v>
      </c>
      <c r="C14" s="68" t="s">
        <v>25</v>
      </c>
      <c r="D14" s="60" t="s">
        <v>26</v>
      </c>
      <c r="E14" s="109">
        <v>150</v>
      </c>
      <c r="F14" s="112">
        <v>164.44</v>
      </c>
      <c r="G14" s="112">
        <v>15.49</v>
      </c>
      <c r="H14" s="112">
        <v>190.1</v>
      </c>
      <c r="I14" s="110">
        <f t="shared" si="2"/>
        <v>205.59</v>
      </c>
      <c r="J14" s="110">
        <f t="shared" si="0"/>
        <v>2323.5</v>
      </c>
      <c r="K14" s="110">
        <f t="shared" si="1"/>
        <v>28515</v>
      </c>
      <c r="L14" s="111">
        <f t="shared" si="3"/>
        <v>30838.5</v>
      </c>
    </row>
    <row r="15" spans="1:12">
      <c r="A15" s="122" t="s">
        <v>27</v>
      </c>
      <c r="B15" s="106" t="s">
        <v>763</v>
      </c>
      <c r="C15" s="68" t="s">
        <v>28</v>
      </c>
      <c r="D15" s="60" t="s">
        <v>19</v>
      </c>
      <c r="E15" s="109">
        <v>864</v>
      </c>
      <c r="F15" s="112">
        <v>2.12</v>
      </c>
      <c r="G15" s="112">
        <v>2.16</v>
      </c>
      <c r="H15" s="112">
        <v>0.49</v>
      </c>
      <c r="I15" s="110">
        <f t="shared" si="2"/>
        <v>2.65</v>
      </c>
      <c r="J15" s="110">
        <f t="shared" si="0"/>
        <v>1866.24</v>
      </c>
      <c r="K15" s="110">
        <f t="shared" si="1"/>
        <v>423.3599999999999</v>
      </c>
      <c r="L15" s="111">
        <f t="shared" si="3"/>
        <v>2289.6</v>
      </c>
    </row>
    <row r="16" spans="1:12" ht="25.5">
      <c r="A16" s="122" t="s">
        <v>29</v>
      </c>
      <c r="B16" s="106" t="s">
        <v>764</v>
      </c>
      <c r="C16" s="68" t="s">
        <v>30</v>
      </c>
      <c r="D16" s="60" t="s">
        <v>31</v>
      </c>
      <c r="E16" s="109">
        <v>449</v>
      </c>
      <c r="F16" s="112">
        <v>20.51</v>
      </c>
      <c r="G16" s="112">
        <v>2.31</v>
      </c>
      <c r="H16" s="112">
        <v>23.33</v>
      </c>
      <c r="I16" s="110">
        <f t="shared" si="2"/>
        <v>25.64</v>
      </c>
      <c r="J16" s="110">
        <f t="shared" si="0"/>
        <v>1037.19</v>
      </c>
      <c r="K16" s="110">
        <f t="shared" si="1"/>
        <v>10475.17</v>
      </c>
      <c r="L16" s="111">
        <f t="shared" si="3"/>
        <v>11512.36</v>
      </c>
    </row>
    <row r="17" spans="1:12" ht="22.5">
      <c r="A17" s="122" t="s">
        <v>32</v>
      </c>
      <c r="B17" s="106" t="s">
        <v>33</v>
      </c>
      <c r="C17" s="68" t="s">
        <v>34</v>
      </c>
      <c r="D17" s="60" t="s">
        <v>35</v>
      </c>
      <c r="E17" s="109">
        <v>2</v>
      </c>
      <c r="F17" s="112">
        <v>162.94</v>
      </c>
      <c r="G17" s="112">
        <v>92.06</v>
      </c>
      <c r="H17" s="112">
        <v>111.66</v>
      </c>
      <c r="I17" s="110">
        <f t="shared" si="2"/>
        <v>203.72</v>
      </c>
      <c r="J17" s="110">
        <f t="shared" si="0"/>
        <v>184.12</v>
      </c>
      <c r="K17" s="110">
        <f t="shared" si="1"/>
        <v>223.32</v>
      </c>
      <c r="L17" s="111">
        <f t="shared" si="3"/>
        <v>407.44</v>
      </c>
    </row>
    <row r="18" spans="1:12" ht="22.5">
      <c r="A18" s="122" t="s">
        <v>36</v>
      </c>
      <c r="B18" s="106" t="s">
        <v>37</v>
      </c>
      <c r="C18" s="68" t="s">
        <v>38</v>
      </c>
      <c r="D18" s="60" t="s">
        <v>35</v>
      </c>
      <c r="E18" s="109">
        <v>10</v>
      </c>
      <c r="F18" s="112">
        <v>137.88</v>
      </c>
      <c r="G18" s="112">
        <v>79.48</v>
      </c>
      <c r="H18" s="112">
        <v>92.91</v>
      </c>
      <c r="I18" s="110">
        <f t="shared" si="2"/>
        <v>172.39</v>
      </c>
      <c r="J18" s="110">
        <f t="shared" si="0"/>
        <v>794.8</v>
      </c>
      <c r="K18" s="110">
        <f t="shared" si="1"/>
        <v>929.10000000000014</v>
      </c>
      <c r="L18" s="111">
        <f t="shared" si="3"/>
        <v>1723.9</v>
      </c>
    </row>
    <row r="19" spans="1:12" ht="22.5">
      <c r="A19" s="122" t="s">
        <v>39</v>
      </c>
      <c r="B19" s="106" t="s">
        <v>40</v>
      </c>
      <c r="C19" s="68" t="s">
        <v>41</v>
      </c>
      <c r="D19" s="60" t="s">
        <v>35</v>
      </c>
      <c r="E19" s="109">
        <v>1</v>
      </c>
      <c r="F19" s="112">
        <v>110.27</v>
      </c>
      <c r="G19" s="112">
        <v>63.17</v>
      </c>
      <c r="H19" s="112">
        <v>74.7</v>
      </c>
      <c r="I19" s="110">
        <f t="shared" si="2"/>
        <v>137.87</v>
      </c>
      <c r="J19" s="110">
        <f t="shared" si="0"/>
        <v>63.17</v>
      </c>
      <c r="K19" s="110">
        <f t="shared" si="1"/>
        <v>74.7</v>
      </c>
      <c r="L19" s="111">
        <f t="shared" si="3"/>
        <v>137.87</v>
      </c>
    </row>
    <row r="20" spans="1:12" ht="22.5">
      <c r="A20" s="122" t="s">
        <v>42</v>
      </c>
      <c r="B20" s="106" t="s">
        <v>43</v>
      </c>
      <c r="C20" s="68" t="s">
        <v>44</v>
      </c>
      <c r="D20" s="60" t="s">
        <v>35</v>
      </c>
      <c r="E20" s="109">
        <v>3</v>
      </c>
      <c r="F20" s="112">
        <v>158.83000000000001</v>
      </c>
      <c r="G20" s="112">
        <v>62.72</v>
      </c>
      <c r="H20" s="112">
        <v>135.86000000000001</v>
      </c>
      <c r="I20" s="110">
        <f t="shared" si="2"/>
        <v>198.58</v>
      </c>
      <c r="J20" s="110">
        <f t="shared" si="0"/>
        <v>188.16</v>
      </c>
      <c r="K20" s="110">
        <f t="shared" si="1"/>
        <v>407.58000000000004</v>
      </c>
      <c r="L20" s="111">
        <f t="shared" si="3"/>
        <v>595.74</v>
      </c>
    </row>
    <row r="21" spans="1:12" ht="25.5">
      <c r="A21" s="122" t="s">
        <v>45</v>
      </c>
      <c r="B21" s="106" t="s">
        <v>46</v>
      </c>
      <c r="C21" s="68" t="s">
        <v>47</v>
      </c>
      <c r="D21" s="60" t="s">
        <v>26</v>
      </c>
      <c r="E21" s="109">
        <v>72</v>
      </c>
      <c r="F21" s="112">
        <v>35.83</v>
      </c>
      <c r="G21" s="112">
        <v>15.1</v>
      </c>
      <c r="H21" s="112">
        <v>29.69</v>
      </c>
      <c r="I21" s="110">
        <f t="shared" si="2"/>
        <v>44.79</v>
      </c>
      <c r="J21" s="110">
        <f t="shared" si="0"/>
        <v>1087.2</v>
      </c>
      <c r="K21" s="110">
        <f t="shared" si="1"/>
        <v>2137.6800000000003</v>
      </c>
      <c r="L21" s="111">
        <f t="shared" si="3"/>
        <v>3224.88</v>
      </c>
    </row>
    <row r="22" spans="1:12" ht="25.5">
      <c r="A22" s="122" t="s">
        <v>48</v>
      </c>
      <c r="B22" s="106" t="s">
        <v>49</v>
      </c>
      <c r="C22" s="68" t="s">
        <v>50</v>
      </c>
      <c r="D22" s="60" t="s">
        <v>15</v>
      </c>
      <c r="E22" s="109">
        <v>12</v>
      </c>
      <c r="F22" s="112">
        <v>703.12</v>
      </c>
      <c r="G22" s="112">
        <v>0</v>
      </c>
      <c r="H22" s="112">
        <v>842.54</v>
      </c>
      <c r="I22" s="110" t="str">
        <f>TRUNC(F22 * (1 + 19.83 / 100), 2) &amp;CHAR(10)&amp; "(19.83%)"</f>
        <v>842,54
(19.83%)</v>
      </c>
      <c r="J22" s="110">
        <f t="shared" si="0"/>
        <v>0</v>
      </c>
      <c r="K22" s="110">
        <f t="shared" si="1"/>
        <v>10110.48</v>
      </c>
      <c r="L22" s="111">
        <f>TRUNC(E22 * TRUNC(F22 * (1 + 19.83 / 100), 2), 2)</f>
        <v>10110.48</v>
      </c>
    </row>
    <row r="23" spans="1:12" ht="25.5">
      <c r="A23" s="122" t="s">
        <v>51</v>
      </c>
      <c r="B23" s="106" t="s">
        <v>52</v>
      </c>
      <c r="C23" s="68" t="s">
        <v>53</v>
      </c>
      <c r="D23" s="60" t="s">
        <v>15</v>
      </c>
      <c r="E23" s="109">
        <v>6</v>
      </c>
      <c r="F23" s="112">
        <v>1021.87</v>
      </c>
      <c r="G23" s="112">
        <v>0</v>
      </c>
      <c r="H23" s="112">
        <v>1224.5</v>
      </c>
      <c r="I23" s="110" t="str">
        <f>TRUNC(F23 * (1 + 19.83 / 100), 2) &amp;CHAR(10)&amp; "(19.83%)"</f>
        <v>1224,5
(19.83%)</v>
      </c>
      <c r="J23" s="110">
        <f t="shared" si="0"/>
        <v>0</v>
      </c>
      <c r="K23" s="110">
        <f t="shared" si="1"/>
        <v>7347</v>
      </c>
      <c r="L23" s="111">
        <f>TRUNC(E23 * TRUNC(F23 * (1 + 19.83 / 100), 2), 2)</f>
        <v>7347</v>
      </c>
    </row>
    <row r="24" spans="1:12" ht="38.25">
      <c r="A24" s="122" t="s">
        <v>54</v>
      </c>
      <c r="B24" s="106" t="s">
        <v>765</v>
      </c>
      <c r="C24" s="68" t="s">
        <v>55</v>
      </c>
      <c r="D24" s="60" t="s">
        <v>56</v>
      </c>
      <c r="E24" s="109">
        <v>6</v>
      </c>
      <c r="F24" s="112">
        <v>195.21</v>
      </c>
      <c r="G24" s="112">
        <v>18.66</v>
      </c>
      <c r="H24" s="112">
        <v>225.41</v>
      </c>
      <c r="I24" s="110">
        <f t="shared" ref="I24:I30" si="4">TRUNC(F24 * (1 + 25.03 / 100), 2)</f>
        <v>244.07</v>
      </c>
      <c r="J24" s="110">
        <f t="shared" si="0"/>
        <v>111.96</v>
      </c>
      <c r="K24" s="110">
        <f t="shared" si="1"/>
        <v>1352.46</v>
      </c>
      <c r="L24" s="111">
        <f t="shared" ref="L24:L30" si="5">TRUNC(E24 * I24, 2)</f>
        <v>1464.42</v>
      </c>
    </row>
    <row r="25" spans="1:12" ht="38.25">
      <c r="A25" s="122" t="s">
        <v>57</v>
      </c>
      <c r="B25" s="106" t="s">
        <v>766</v>
      </c>
      <c r="C25" s="68" t="s">
        <v>58</v>
      </c>
      <c r="D25" s="60" t="s">
        <v>59</v>
      </c>
      <c r="E25" s="109">
        <v>12</v>
      </c>
      <c r="F25" s="112">
        <v>38.1</v>
      </c>
      <c r="G25" s="112">
        <v>18.66</v>
      </c>
      <c r="H25" s="112">
        <v>28.97</v>
      </c>
      <c r="I25" s="110">
        <f t="shared" si="4"/>
        <v>47.63</v>
      </c>
      <c r="J25" s="110">
        <f t="shared" si="0"/>
        <v>223.92</v>
      </c>
      <c r="K25" s="110">
        <f t="shared" si="1"/>
        <v>347.64</v>
      </c>
      <c r="L25" s="111">
        <f t="shared" si="5"/>
        <v>571.55999999999995</v>
      </c>
    </row>
    <row r="26" spans="1:12" ht="38.25">
      <c r="A26" s="122" t="s">
        <v>60</v>
      </c>
      <c r="B26" s="106" t="s">
        <v>61</v>
      </c>
      <c r="C26" s="68" t="s">
        <v>62</v>
      </c>
      <c r="D26" s="60" t="s">
        <v>19</v>
      </c>
      <c r="E26" s="109">
        <v>36</v>
      </c>
      <c r="F26" s="112">
        <v>28.4</v>
      </c>
      <c r="G26" s="112">
        <v>10.77</v>
      </c>
      <c r="H26" s="112">
        <v>24.73</v>
      </c>
      <c r="I26" s="110">
        <f t="shared" si="4"/>
        <v>35.5</v>
      </c>
      <c r="J26" s="110">
        <f t="shared" si="0"/>
        <v>387.72</v>
      </c>
      <c r="K26" s="110">
        <f t="shared" si="1"/>
        <v>890.28</v>
      </c>
      <c r="L26" s="111">
        <f t="shared" si="5"/>
        <v>1278</v>
      </c>
    </row>
    <row r="27" spans="1:12" ht="38.25">
      <c r="A27" s="122" t="s">
        <v>63</v>
      </c>
      <c r="B27" s="106" t="s">
        <v>767</v>
      </c>
      <c r="C27" s="68" t="s">
        <v>64</v>
      </c>
      <c r="D27" s="60" t="s">
        <v>19</v>
      </c>
      <c r="E27" s="109">
        <v>44</v>
      </c>
      <c r="F27" s="112">
        <v>19.64</v>
      </c>
      <c r="G27" s="112">
        <v>3.12</v>
      </c>
      <c r="H27" s="112">
        <v>21.43</v>
      </c>
      <c r="I27" s="110">
        <f t="shared" si="4"/>
        <v>24.55</v>
      </c>
      <c r="J27" s="110">
        <f t="shared" si="0"/>
        <v>137.28</v>
      </c>
      <c r="K27" s="110">
        <f t="shared" si="1"/>
        <v>942.92000000000007</v>
      </c>
      <c r="L27" s="111">
        <f t="shared" si="5"/>
        <v>1080.2</v>
      </c>
    </row>
    <row r="28" spans="1:12" ht="38.25">
      <c r="A28" s="122" t="s">
        <v>65</v>
      </c>
      <c r="B28" s="106" t="s">
        <v>66</v>
      </c>
      <c r="C28" s="68" t="s">
        <v>67</v>
      </c>
      <c r="D28" s="60" t="s">
        <v>19</v>
      </c>
      <c r="E28" s="109">
        <v>44</v>
      </c>
      <c r="F28" s="112">
        <v>31.95</v>
      </c>
      <c r="G28" s="112">
        <v>4.57</v>
      </c>
      <c r="H28" s="112">
        <v>35.369999999999997</v>
      </c>
      <c r="I28" s="110">
        <f t="shared" si="4"/>
        <v>39.94</v>
      </c>
      <c r="J28" s="110">
        <f t="shared" si="0"/>
        <v>201.08</v>
      </c>
      <c r="K28" s="110">
        <f t="shared" si="1"/>
        <v>1556.28</v>
      </c>
      <c r="L28" s="111">
        <f t="shared" si="5"/>
        <v>1757.36</v>
      </c>
    </row>
    <row r="29" spans="1:12" ht="22.5">
      <c r="A29" s="122" t="s">
        <v>68</v>
      </c>
      <c r="B29" s="106" t="s">
        <v>69</v>
      </c>
      <c r="C29" s="68" t="s">
        <v>70</v>
      </c>
      <c r="D29" s="60" t="s">
        <v>15</v>
      </c>
      <c r="E29" s="109">
        <v>1</v>
      </c>
      <c r="F29" s="112">
        <v>6035.68</v>
      </c>
      <c r="G29" s="112">
        <v>1515.36</v>
      </c>
      <c r="H29" s="112">
        <v>6031.05</v>
      </c>
      <c r="I29" s="110">
        <f t="shared" si="4"/>
        <v>7546.41</v>
      </c>
      <c r="J29" s="110">
        <f t="shared" si="0"/>
        <v>1515.36</v>
      </c>
      <c r="K29" s="110">
        <f t="shared" si="1"/>
        <v>6031.05</v>
      </c>
      <c r="L29" s="111">
        <f t="shared" si="5"/>
        <v>7546.41</v>
      </c>
    </row>
    <row r="30" spans="1:12" ht="25.5">
      <c r="A30" s="122" t="s">
        <v>71</v>
      </c>
      <c r="B30" s="106" t="s">
        <v>768</v>
      </c>
      <c r="C30" s="68" t="s">
        <v>72</v>
      </c>
      <c r="D30" s="60" t="s">
        <v>26</v>
      </c>
      <c r="E30" s="109">
        <v>864</v>
      </c>
      <c r="F30" s="112">
        <v>43.26</v>
      </c>
      <c r="G30" s="112">
        <v>20.420000000000002</v>
      </c>
      <c r="H30" s="112">
        <v>33.659999999999997</v>
      </c>
      <c r="I30" s="110">
        <f t="shared" si="4"/>
        <v>54.08</v>
      </c>
      <c r="J30" s="110">
        <f t="shared" si="0"/>
        <v>17642.88</v>
      </c>
      <c r="K30" s="110">
        <f t="shared" si="1"/>
        <v>29082.240000000002</v>
      </c>
      <c r="L30" s="111">
        <f t="shared" si="5"/>
        <v>46725.120000000003</v>
      </c>
    </row>
    <row r="31" spans="1:12" ht="25.5">
      <c r="A31" s="122" t="s">
        <v>73</v>
      </c>
      <c r="B31" s="106" t="s">
        <v>74</v>
      </c>
      <c r="C31" s="68" t="s">
        <v>75</v>
      </c>
      <c r="D31" s="60" t="s">
        <v>26</v>
      </c>
      <c r="E31" s="109">
        <v>180</v>
      </c>
      <c r="F31" s="112">
        <v>10</v>
      </c>
      <c r="G31" s="112">
        <v>0</v>
      </c>
      <c r="H31" s="112">
        <v>11.98</v>
      </c>
      <c r="I31" s="110" t="str">
        <f>TRUNC(F31 * (1 + 19.83 / 100), 2) &amp;CHAR(10)&amp; "(19.83%)"</f>
        <v>11,98
(19.83%)</v>
      </c>
      <c r="J31" s="110">
        <f t="shared" si="0"/>
        <v>0</v>
      </c>
      <c r="K31" s="110">
        <f t="shared" si="1"/>
        <v>2156.4</v>
      </c>
      <c r="L31" s="111">
        <f>TRUNC(E31 * TRUNC(F31 * (1 + 19.83 / 100), 2), 2)</f>
        <v>2156.4</v>
      </c>
    </row>
    <row r="32" spans="1:12" ht="22.5">
      <c r="A32" s="122" t="s">
        <v>76</v>
      </c>
      <c r="B32" s="106" t="s">
        <v>77</v>
      </c>
      <c r="C32" s="68" t="s">
        <v>78</v>
      </c>
      <c r="D32" s="60" t="s">
        <v>26</v>
      </c>
      <c r="E32" s="109">
        <v>180</v>
      </c>
      <c r="F32" s="112">
        <v>1.26</v>
      </c>
      <c r="G32" s="112">
        <v>1.26</v>
      </c>
      <c r="H32" s="112">
        <v>0.31</v>
      </c>
      <c r="I32" s="110">
        <f>TRUNC(F32 * (1 + 25.03 / 100), 2)</f>
        <v>1.57</v>
      </c>
      <c r="J32" s="110">
        <f t="shared" si="0"/>
        <v>226.8</v>
      </c>
      <c r="K32" s="110">
        <f t="shared" si="1"/>
        <v>55.800000000000011</v>
      </c>
      <c r="L32" s="111">
        <f>TRUNC(E32 * I32, 2)</f>
        <v>282.60000000000002</v>
      </c>
    </row>
    <row r="33" spans="1:12">
      <c r="A33" s="122"/>
      <c r="B33" s="106"/>
      <c r="C33" s="68"/>
      <c r="D33" s="60"/>
      <c r="E33" s="109"/>
      <c r="F33" s="110"/>
      <c r="G33" s="110"/>
      <c r="H33" s="110"/>
      <c r="I33" s="110"/>
      <c r="J33" s="110"/>
      <c r="K33" s="110"/>
      <c r="L33" s="111"/>
    </row>
    <row r="34" spans="1:12">
      <c r="A34" s="121" t="s">
        <v>79</v>
      </c>
      <c r="B34" s="107"/>
      <c r="C34" s="67" t="s">
        <v>80</v>
      </c>
      <c r="D34" s="58"/>
      <c r="E34" s="113"/>
      <c r="F34" s="58"/>
      <c r="G34" s="58"/>
      <c r="H34" s="58"/>
      <c r="I34" s="58"/>
      <c r="J34" s="114">
        <f>J35</f>
        <v>129996</v>
      </c>
      <c r="K34" s="114">
        <f>K35</f>
        <v>34863</v>
      </c>
      <c r="L34" s="115">
        <f>L35</f>
        <v>164859</v>
      </c>
    </row>
    <row r="35" spans="1:12" ht="22.5">
      <c r="A35" s="123" t="s">
        <v>81</v>
      </c>
      <c r="B35" s="106" t="s">
        <v>769</v>
      </c>
      <c r="C35" s="69" t="s">
        <v>82</v>
      </c>
      <c r="D35" s="61" t="s">
        <v>15</v>
      </c>
      <c r="E35" s="116">
        <v>100</v>
      </c>
      <c r="F35" s="117">
        <v>1318.56</v>
      </c>
      <c r="G35" s="117">
        <v>1299.96</v>
      </c>
      <c r="H35" s="117">
        <v>348.64</v>
      </c>
      <c r="I35" s="117">
        <f>TRUNC(F35 * (1 + 25.03 / 100), 2)</f>
        <v>1648.59</v>
      </c>
      <c r="J35" s="117">
        <f>TRUNC(E35 * G35, 2)</f>
        <v>129996</v>
      </c>
      <c r="K35" s="117">
        <f>L35 - J35</f>
        <v>34863</v>
      </c>
      <c r="L35" s="118">
        <f>TRUNC(E35 * I35, 2)</f>
        <v>164859</v>
      </c>
    </row>
    <row r="36" spans="1:12">
      <c r="A36" s="123"/>
      <c r="B36" s="106"/>
      <c r="C36" s="69"/>
      <c r="D36" s="61"/>
      <c r="E36" s="116"/>
      <c r="F36" s="117"/>
      <c r="G36" s="117"/>
      <c r="H36" s="117"/>
      <c r="I36" s="117"/>
      <c r="J36" s="117"/>
      <c r="K36" s="117"/>
      <c r="L36" s="118"/>
    </row>
    <row r="37" spans="1:12">
      <c r="A37" s="121" t="s">
        <v>83</v>
      </c>
      <c r="B37" s="107"/>
      <c r="C37" s="67" t="s">
        <v>84</v>
      </c>
      <c r="D37" s="58"/>
      <c r="E37" s="113"/>
      <c r="F37" s="58"/>
      <c r="G37" s="58"/>
      <c r="H37" s="58"/>
      <c r="I37" s="58"/>
      <c r="J37" s="114">
        <f>SUM(J38:J64)</f>
        <v>14987.799999999997</v>
      </c>
      <c r="K37" s="114">
        <f>SUM(K38:K64)</f>
        <v>104837.48000000001</v>
      </c>
      <c r="L37" s="115">
        <f>SUM(L38:L64)</f>
        <v>119825.28000000003</v>
      </c>
    </row>
    <row r="38" spans="1:12" ht="25.5">
      <c r="A38" s="122" t="s">
        <v>85</v>
      </c>
      <c r="B38" s="106" t="s">
        <v>770</v>
      </c>
      <c r="C38" s="68" t="s">
        <v>86</v>
      </c>
      <c r="D38" s="60" t="s">
        <v>31</v>
      </c>
      <c r="E38" s="109">
        <v>34</v>
      </c>
      <c r="F38" s="127">
        <v>50.2</v>
      </c>
      <c r="G38" s="127">
        <v>49.91</v>
      </c>
      <c r="H38" s="127">
        <v>12.85</v>
      </c>
      <c r="I38" s="110">
        <f t="shared" ref="I38:I63" si="6">TRUNC(F38 * (1 + 25.03 / 100), 2)</f>
        <v>62.76</v>
      </c>
      <c r="J38" s="110">
        <f t="shared" ref="J38:J64" si="7">TRUNC(E38 * G38, 2)</f>
        <v>1696.94</v>
      </c>
      <c r="K38" s="110">
        <f t="shared" ref="K38:K64" si="8">L38 - J38</f>
        <v>436.90000000000009</v>
      </c>
      <c r="L38" s="111">
        <f t="shared" ref="L38:L63" si="9">TRUNC(E38 * I38, 2)</f>
        <v>2133.84</v>
      </c>
    </row>
    <row r="39" spans="1:12" ht="25.5">
      <c r="A39" s="122" t="s">
        <v>87</v>
      </c>
      <c r="B39" s="106" t="s">
        <v>771</v>
      </c>
      <c r="C39" s="68" t="s">
        <v>88</v>
      </c>
      <c r="D39" s="60" t="s">
        <v>19</v>
      </c>
      <c r="E39" s="109">
        <v>71</v>
      </c>
      <c r="F39" s="127">
        <v>20.84</v>
      </c>
      <c r="G39" s="127">
        <v>8.27</v>
      </c>
      <c r="H39" s="127">
        <v>17.78</v>
      </c>
      <c r="I39" s="110">
        <f t="shared" si="6"/>
        <v>26.05</v>
      </c>
      <c r="J39" s="110">
        <f t="shared" si="7"/>
        <v>587.16999999999996</v>
      </c>
      <c r="K39" s="110">
        <f t="shared" si="8"/>
        <v>1262.3800000000001</v>
      </c>
      <c r="L39" s="111">
        <f t="shared" si="9"/>
        <v>1849.55</v>
      </c>
    </row>
    <row r="40" spans="1:12" ht="25.5">
      <c r="A40" s="122" t="s">
        <v>89</v>
      </c>
      <c r="B40" s="106" t="s">
        <v>772</v>
      </c>
      <c r="C40" s="68" t="s">
        <v>90</v>
      </c>
      <c r="D40" s="60" t="s">
        <v>91</v>
      </c>
      <c r="E40" s="109">
        <v>6</v>
      </c>
      <c r="F40" s="127">
        <v>17.059999999999999</v>
      </c>
      <c r="G40" s="127">
        <v>5.78</v>
      </c>
      <c r="H40" s="127">
        <v>15.55</v>
      </c>
      <c r="I40" s="110">
        <f t="shared" si="6"/>
        <v>21.33</v>
      </c>
      <c r="J40" s="110">
        <f t="shared" si="7"/>
        <v>34.68</v>
      </c>
      <c r="K40" s="110">
        <f t="shared" si="8"/>
        <v>93.300000000000011</v>
      </c>
      <c r="L40" s="111">
        <f t="shared" si="9"/>
        <v>127.98</v>
      </c>
    </row>
    <row r="41" spans="1:12" ht="25.5">
      <c r="A41" s="122" t="s">
        <v>92</v>
      </c>
      <c r="B41" s="106" t="s">
        <v>773</v>
      </c>
      <c r="C41" s="68" t="s">
        <v>93</v>
      </c>
      <c r="D41" s="60" t="s">
        <v>91</v>
      </c>
      <c r="E41" s="109">
        <v>101</v>
      </c>
      <c r="F41" s="127">
        <v>16.52</v>
      </c>
      <c r="G41" s="127">
        <v>4.13</v>
      </c>
      <c r="H41" s="127">
        <v>16.52</v>
      </c>
      <c r="I41" s="110">
        <f t="shared" si="6"/>
        <v>20.65</v>
      </c>
      <c r="J41" s="110">
        <f t="shared" si="7"/>
        <v>417.13</v>
      </c>
      <c r="K41" s="110">
        <f t="shared" si="8"/>
        <v>1668.52</v>
      </c>
      <c r="L41" s="111">
        <f t="shared" si="9"/>
        <v>2085.65</v>
      </c>
    </row>
    <row r="42" spans="1:12" ht="25.5">
      <c r="A42" s="122" t="s">
        <v>94</v>
      </c>
      <c r="B42" s="106" t="s">
        <v>774</v>
      </c>
      <c r="C42" s="68" t="s">
        <v>95</v>
      </c>
      <c r="D42" s="60" t="s">
        <v>91</v>
      </c>
      <c r="E42" s="109">
        <v>42</v>
      </c>
      <c r="F42" s="127">
        <v>15.81</v>
      </c>
      <c r="G42" s="127">
        <v>2.96</v>
      </c>
      <c r="H42" s="127">
        <v>16.8</v>
      </c>
      <c r="I42" s="110">
        <f t="shared" si="6"/>
        <v>19.760000000000002</v>
      </c>
      <c r="J42" s="110">
        <f t="shared" si="7"/>
        <v>124.32</v>
      </c>
      <c r="K42" s="110">
        <f t="shared" si="8"/>
        <v>705.59999999999991</v>
      </c>
      <c r="L42" s="111">
        <f t="shared" si="9"/>
        <v>829.92</v>
      </c>
    </row>
    <row r="43" spans="1:12" ht="25.5">
      <c r="A43" s="122" t="s">
        <v>96</v>
      </c>
      <c r="B43" s="106" t="s">
        <v>775</v>
      </c>
      <c r="C43" s="68" t="s">
        <v>97</v>
      </c>
      <c r="D43" s="60" t="s">
        <v>91</v>
      </c>
      <c r="E43" s="109">
        <v>254</v>
      </c>
      <c r="F43" s="127">
        <v>14.3</v>
      </c>
      <c r="G43" s="127">
        <v>2.1800000000000002</v>
      </c>
      <c r="H43" s="127">
        <v>15.69</v>
      </c>
      <c r="I43" s="110">
        <f t="shared" si="6"/>
        <v>17.87</v>
      </c>
      <c r="J43" s="110">
        <f t="shared" si="7"/>
        <v>553.72</v>
      </c>
      <c r="K43" s="110">
        <f t="shared" si="8"/>
        <v>3985.2599999999993</v>
      </c>
      <c r="L43" s="111">
        <f t="shared" si="9"/>
        <v>4538.9799999999996</v>
      </c>
    </row>
    <row r="44" spans="1:12" ht="25.5">
      <c r="A44" s="122" t="s">
        <v>98</v>
      </c>
      <c r="B44" s="106" t="s">
        <v>776</v>
      </c>
      <c r="C44" s="68" t="s">
        <v>99</v>
      </c>
      <c r="D44" s="60" t="s">
        <v>91</v>
      </c>
      <c r="E44" s="109">
        <v>196</v>
      </c>
      <c r="F44" s="127">
        <v>12.16</v>
      </c>
      <c r="G44" s="127">
        <v>1.61</v>
      </c>
      <c r="H44" s="127">
        <v>13.59</v>
      </c>
      <c r="I44" s="110">
        <f t="shared" si="6"/>
        <v>15.2</v>
      </c>
      <c r="J44" s="110">
        <f t="shared" si="7"/>
        <v>315.56</v>
      </c>
      <c r="K44" s="110">
        <f t="shared" si="8"/>
        <v>2663.64</v>
      </c>
      <c r="L44" s="111">
        <f t="shared" si="9"/>
        <v>2979.2</v>
      </c>
    </row>
    <row r="45" spans="1:12" ht="38.25">
      <c r="A45" s="122" t="s">
        <v>100</v>
      </c>
      <c r="B45" s="106" t="s">
        <v>777</v>
      </c>
      <c r="C45" s="68" t="s">
        <v>101</v>
      </c>
      <c r="D45" s="60" t="s">
        <v>91</v>
      </c>
      <c r="E45" s="109">
        <v>7</v>
      </c>
      <c r="F45" s="127">
        <v>15.11</v>
      </c>
      <c r="G45" s="127">
        <v>3.96</v>
      </c>
      <c r="H45" s="127">
        <v>14.93</v>
      </c>
      <c r="I45" s="110">
        <f t="shared" si="6"/>
        <v>18.89</v>
      </c>
      <c r="J45" s="110">
        <f t="shared" si="7"/>
        <v>27.72</v>
      </c>
      <c r="K45" s="110">
        <f t="shared" si="8"/>
        <v>104.50999999999999</v>
      </c>
      <c r="L45" s="111">
        <f t="shared" si="9"/>
        <v>132.22999999999999</v>
      </c>
    </row>
    <row r="46" spans="1:12" ht="38.25">
      <c r="A46" s="122" t="s">
        <v>102</v>
      </c>
      <c r="B46" s="106" t="s">
        <v>778</v>
      </c>
      <c r="C46" s="68" t="s">
        <v>103</v>
      </c>
      <c r="D46" s="60" t="s">
        <v>91</v>
      </c>
      <c r="E46" s="109">
        <v>5</v>
      </c>
      <c r="F46" s="127">
        <v>15.08</v>
      </c>
      <c r="G46" s="127">
        <v>2.69</v>
      </c>
      <c r="H46" s="127">
        <v>16.16</v>
      </c>
      <c r="I46" s="110">
        <f t="shared" si="6"/>
        <v>18.850000000000001</v>
      </c>
      <c r="J46" s="110">
        <f t="shared" si="7"/>
        <v>13.45</v>
      </c>
      <c r="K46" s="110">
        <f t="shared" si="8"/>
        <v>80.8</v>
      </c>
      <c r="L46" s="111">
        <f t="shared" si="9"/>
        <v>94.25</v>
      </c>
    </row>
    <row r="47" spans="1:12" ht="38.25">
      <c r="A47" s="122" t="s">
        <v>104</v>
      </c>
      <c r="B47" s="106" t="s">
        <v>779</v>
      </c>
      <c r="C47" s="68" t="s">
        <v>105</v>
      </c>
      <c r="D47" s="60" t="s">
        <v>91</v>
      </c>
      <c r="E47" s="109">
        <v>372</v>
      </c>
      <c r="F47" s="127">
        <v>15.8</v>
      </c>
      <c r="G47" s="127">
        <v>2.96</v>
      </c>
      <c r="H47" s="127">
        <v>16.79</v>
      </c>
      <c r="I47" s="110">
        <f t="shared" si="6"/>
        <v>19.75</v>
      </c>
      <c r="J47" s="110">
        <f t="shared" si="7"/>
        <v>1101.1199999999999</v>
      </c>
      <c r="K47" s="110">
        <f t="shared" si="8"/>
        <v>6245.88</v>
      </c>
      <c r="L47" s="111">
        <f t="shared" si="9"/>
        <v>7347</v>
      </c>
    </row>
    <row r="48" spans="1:12" ht="38.25">
      <c r="A48" s="122" t="s">
        <v>106</v>
      </c>
      <c r="B48" s="106" t="s">
        <v>780</v>
      </c>
      <c r="C48" s="68" t="s">
        <v>107</v>
      </c>
      <c r="D48" s="60" t="s">
        <v>91</v>
      </c>
      <c r="E48" s="109">
        <v>22</v>
      </c>
      <c r="F48" s="127">
        <v>13.44</v>
      </c>
      <c r="G48" s="127">
        <v>1.27</v>
      </c>
      <c r="H48" s="127">
        <v>15.53</v>
      </c>
      <c r="I48" s="110">
        <f t="shared" si="6"/>
        <v>16.8</v>
      </c>
      <c r="J48" s="110">
        <f t="shared" si="7"/>
        <v>27.94</v>
      </c>
      <c r="K48" s="110">
        <f t="shared" si="8"/>
        <v>341.66</v>
      </c>
      <c r="L48" s="111">
        <f t="shared" si="9"/>
        <v>369.6</v>
      </c>
    </row>
    <row r="49" spans="1:12" ht="38.25">
      <c r="A49" s="122" t="s">
        <v>108</v>
      </c>
      <c r="B49" s="106" t="s">
        <v>781</v>
      </c>
      <c r="C49" s="68" t="s">
        <v>109</v>
      </c>
      <c r="D49" s="60" t="s">
        <v>91</v>
      </c>
      <c r="E49" s="109">
        <v>402</v>
      </c>
      <c r="F49" s="127">
        <v>12.06</v>
      </c>
      <c r="G49" s="127">
        <v>1.51</v>
      </c>
      <c r="H49" s="127">
        <v>13.56</v>
      </c>
      <c r="I49" s="110">
        <f t="shared" si="6"/>
        <v>15.07</v>
      </c>
      <c r="J49" s="110">
        <f t="shared" si="7"/>
        <v>607.02</v>
      </c>
      <c r="K49" s="110">
        <f t="shared" si="8"/>
        <v>5451.1200000000008</v>
      </c>
      <c r="L49" s="111">
        <f t="shared" si="9"/>
        <v>6058.14</v>
      </c>
    </row>
    <row r="50" spans="1:12" ht="38.25">
      <c r="A50" s="122" t="s">
        <v>110</v>
      </c>
      <c r="B50" s="106" t="s">
        <v>782</v>
      </c>
      <c r="C50" s="68" t="s">
        <v>111</v>
      </c>
      <c r="D50" s="60" t="s">
        <v>91</v>
      </c>
      <c r="E50" s="109">
        <v>45</v>
      </c>
      <c r="F50" s="127">
        <v>11.13</v>
      </c>
      <c r="G50" s="127">
        <v>0.56999999999999995</v>
      </c>
      <c r="H50" s="127">
        <v>13.34</v>
      </c>
      <c r="I50" s="110">
        <f t="shared" si="6"/>
        <v>13.91</v>
      </c>
      <c r="J50" s="110">
        <f t="shared" si="7"/>
        <v>25.65</v>
      </c>
      <c r="K50" s="110">
        <f t="shared" si="8"/>
        <v>600.30000000000007</v>
      </c>
      <c r="L50" s="111">
        <f t="shared" si="9"/>
        <v>625.95000000000005</v>
      </c>
    </row>
    <row r="51" spans="1:12" ht="38.25">
      <c r="A51" s="122" t="s">
        <v>112</v>
      </c>
      <c r="B51" s="106" t="s">
        <v>783</v>
      </c>
      <c r="C51" s="68" t="s">
        <v>113</v>
      </c>
      <c r="D51" s="60" t="s">
        <v>91</v>
      </c>
      <c r="E51" s="109">
        <v>1232</v>
      </c>
      <c r="F51" s="127">
        <v>14.89</v>
      </c>
      <c r="G51" s="127">
        <v>2.0099999999999998</v>
      </c>
      <c r="H51" s="127">
        <v>16.600000000000001</v>
      </c>
      <c r="I51" s="110">
        <f t="shared" si="6"/>
        <v>18.61</v>
      </c>
      <c r="J51" s="110">
        <f t="shared" si="7"/>
        <v>2476.3200000000002</v>
      </c>
      <c r="K51" s="110">
        <f t="shared" si="8"/>
        <v>20451.2</v>
      </c>
      <c r="L51" s="111">
        <f t="shared" si="9"/>
        <v>22927.52</v>
      </c>
    </row>
    <row r="52" spans="1:12" ht="38.25">
      <c r="A52" s="122" t="s">
        <v>114</v>
      </c>
      <c r="B52" s="106" t="s">
        <v>784</v>
      </c>
      <c r="C52" s="68" t="s">
        <v>115</v>
      </c>
      <c r="D52" s="60" t="s">
        <v>91</v>
      </c>
      <c r="E52" s="109">
        <v>1541</v>
      </c>
      <c r="F52" s="127">
        <v>13.51</v>
      </c>
      <c r="G52" s="127">
        <v>1.4</v>
      </c>
      <c r="H52" s="127">
        <v>15.49</v>
      </c>
      <c r="I52" s="110">
        <f t="shared" si="6"/>
        <v>16.89</v>
      </c>
      <c r="J52" s="110">
        <f t="shared" si="7"/>
        <v>2157.4</v>
      </c>
      <c r="K52" s="110">
        <f t="shared" si="8"/>
        <v>23870.09</v>
      </c>
      <c r="L52" s="111">
        <f t="shared" si="9"/>
        <v>26027.49</v>
      </c>
    </row>
    <row r="53" spans="1:12" ht="25.5">
      <c r="A53" s="122" t="s">
        <v>116</v>
      </c>
      <c r="B53" s="106" t="s">
        <v>785</v>
      </c>
      <c r="C53" s="68" t="s">
        <v>117</v>
      </c>
      <c r="D53" s="60" t="s">
        <v>19</v>
      </c>
      <c r="E53" s="109">
        <v>41</v>
      </c>
      <c r="F53" s="127">
        <v>171.49</v>
      </c>
      <c r="G53" s="127">
        <v>43.83</v>
      </c>
      <c r="H53" s="127">
        <v>170.58</v>
      </c>
      <c r="I53" s="110">
        <f t="shared" si="6"/>
        <v>214.41</v>
      </c>
      <c r="J53" s="110">
        <f t="shared" si="7"/>
        <v>1797.03</v>
      </c>
      <c r="K53" s="110">
        <f t="shared" si="8"/>
        <v>6993.78</v>
      </c>
      <c r="L53" s="111">
        <f t="shared" si="9"/>
        <v>8790.81</v>
      </c>
    </row>
    <row r="54" spans="1:12" ht="25.5">
      <c r="A54" s="122" t="s">
        <v>118</v>
      </c>
      <c r="B54" s="106" t="s">
        <v>786</v>
      </c>
      <c r="C54" s="68" t="s">
        <v>119</v>
      </c>
      <c r="D54" s="60" t="s">
        <v>19</v>
      </c>
      <c r="E54" s="109">
        <v>9</v>
      </c>
      <c r="F54" s="127">
        <v>93.21</v>
      </c>
      <c r="G54" s="127">
        <v>46.1</v>
      </c>
      <c r="H54" s="127">
        <v>70.44</v>
      </c>
      <c r="I54" s="110">
        <f t="shared" si="6"/>
        <v>116.54</v>
      </c>
      <c r="J54" s="110">
        <f t="shared" si="7"/>
        <v>414.9</v>
      </c>
      <c r="K54" s="110">
        <f t="shared" si="8"/>
        <v>633.95999999999992</v>
      </c>
      <c r="L54" s="111">
        <f t="shared" si="9"/>
        <v>1048.8599999999999</v>
      </c>
    </row>
    <row r="55" spans="1:12" ht="25.5">
      <c r="A55" s="122" t="s">
        <v>120</v>
      </c>
      <c r="B55" s="106" t="s">
        <v>787</v>
      </c>
      <c r="C55" s="68" t="s">
        <v>121</v>
      </c>
      <c r="D55" s="60" t="s">
        <v>19</v>
      </c>
      <c r="E55" s="109">
        <v>19</v>
      </c>
      <c r="F55" s="127">
        <v>156.47</v>
      </c>
      <c r="G55" s="127">
        <v>37.1</v>
      </c>
      <c r="H55" s="127">
        <v>158.53</v>
      </c>
      <c r="I55" s="110">
        <f t="shared" si="6"/>
        <v>195.63</v>
      </c>
      <c r="J55" s="110">
        <f t="shared" si="7"/>
        <v>704.9</v>
      </c>
      <c r="K55" s="110">
        <f t="shared" si="8"/>
        <v>3012.0699999999997</v>
      </c>
      <c r="L55" s="111">
        <f t="shared" si="9"/>
        <v>3716.97</v>
      </c>
    </row>
    <row r="56" spans="1:12" ht="25.5">
      <c r="A56" s="122" t="s">
        <v>122</v>
      </c>
      <c r="B56" s="106" t="s">
        <v>788</v>
      </c>
      <c r="C56" s="68" t="s">
        <v>123</v>
      </c>
      <c r="D56" s="60" t="s">
        <v>19</v>
      </c>
      <c r="E56" s="109">
        <v>6</v>
      </c>
      <c r="F56" s="127">
        <v>88.46</v>
      </c>
      <c r="G56" s="127">
        <v>61</v>
      </c>
      <c r="H56" s="127">
        <v>49.6</v>
      </c>
      <c r="I56" s="110">
        <f t="shared" si="6"/>
        <v>110.6</v>
      </c>
      <c r="J56" s="110">
        <f t="shared" si="7"/>
        <v>366</v>
      </c>
      <c r="K56" s="110">
        <f t="shared" si="8"/>
        <v>297.60000000000002</v>
      </c>
      <c r="L56" s="111">
        <f t="shared" si="9"/>
        <v>663.6</v>
      </c>
    </row>
    <row r="57" spans="1:12" ht="25.5">
      <c r="A57" s="122" t="s">
        <v>124</v>
      </c>
      <c r="B57" s="106" t="s">
        <v>125</v>
      </c>
      <c r="C57" s="68" t="s">
        <v>126</v>
      </c>
      <c r="D57" s="60" t="s">
        <v>26</v>
      </c>
      <c r="E57" s="109">
        <v>42</v>
      </c>
      <c r="F57" s="127">
        <v>107.26</v>
      </c>
      <c r="G57" s="127">
        <v>6.66</v>
      </c>
      <c r="H57" s="127">
        <v>127.44</v>
      </c>
      <c r="I57" s="110">
        <f t="shared" si="6"/>
        <v>134.1</v>
      </c>
      <c r="J57" s="110">
        <f t="shared" si="7"/>
        <v>279.72000000000003</v>
      </c>
      <c r="K57" s="110">
        <f t="shared" si="8"/>
        <v>5352.48</v>
      </c>
      <c r="L57" s="111">
        <f t="shared" si="9"/>
        <v>5632.2</v>
      </c>
    </row>
    <row r="58" spans="1:12" ht="25.5">
      <c r="A58" s="122" t="s">
        <v>127</v>
      </c>
      <c r="B58" s="106" t="s">
        <v>789</v>
      </c>
      <c r="C58" s="68" t="s">
        <v>128</v>
      </c>
      <c r="D58" s="60" t="s">
        <v>15</v>
      </c>
      <c r="E58" s="109">
        <v>6</v>
      </c>
      <c r="F58" s="127">
        <v>28.05</v>
      </c>
      <c r="G58" s="127">
        <v>27.52</v>
      </c>
      <c r="H58" s="127">
        <v>7.55</v>
      </c>
      <c r="I58" s="110">
        <f t="shared" si="6"/>
        <v>35.07</v>
      </c>
      <c r="J58" s="110">
        <f t="shared" si="7"/>
        <v>165.12</v>
      </c>
      <c r="K58" s="110">
        <f t="shared" si="8"/>
        <v>45.299999999999983</v>
      </c>
      <c r="L58" s="111">
        <f t="shared" si="9"/>
        <v>210.42</v>
      </c>
    </row>
    <row r="59" spans="1:12" ht="25.5">
      <c r="A59" s="122" t="s">
        <v>129</v>
      </c>
      <c r="B59" s="106" t="s">
        <v>790</v>
      </c>
      <c r="C59" s="68" t="s">
        <v>130</v>
      </c>
      <c r="D59" s="60" t="s">
        <v>31</v>
      </c>
      <c r="E59" s="109">
        <v>9</v>
      </c>
      <c r="F59" s="127">
        <v>464.41</v>
      </c>
      <c r="G59" s="127">
        <v>12.53</v>
      </c>
      <c r="H59" s="127">
        <v>568.12</v>
      </c>
      <c r="I59" s="110">
        <f t="shared" si="6"/>
        <v>580.65</v>
      </c>
      <c r="J59" s="110">
        <f t="shared" si="7"/>
        <v>112.77</v>
      </c>
      <c r="K59" s="110">
        <f t="shared" si="8"/>
        <v>5113.08</v>
      </c>
      <c r="L59" s="111">
        <f t="shared" si="9"/>
        <v>5225.8500000000004</v>
      </c>
    </row>
    <row r="60" spans="1:12" ht="25.5">
      <c r="A60" s="122" t="s">
        <v>131</v>
      </c>
      <c r="B60" s="106" t="s">
        <v>791</v>
      </c>
      <c r="C60" s="68" t="s">
        <v>132</v>
      </c>
      <c r="D60" s="60" t="s">
        <v>31</v>
      </c>
      <c r="E60" s="109">
        <v>20</v>
      </c>
      <c r="F60" s="127">
        <v>503.73</v>
      </c>
      <c r="G60" s="127">
        <v>13.35</v>
      </c>
      <c r="H60" s="127">
        <v>616.46</v>
      </c>
      <c r="I60" s="110">
        <f t="shared" si="6"/>
        <v>629.80999999999995</v>
      </c>
      <c r="J60" s="110">
        <f t="shared" si="7"/>
        <v>267</v>
      </c>
      <c r="K60" s="110">
        <f t="shared" si="8"/>
        <v>12329.2</v>
      </c>
      <c r="L60" s="111">
        <f t="shared" si="9"/>
        <v>12596.2</v>
      </c>
    </row>
    <row r="61" spans="1:12" ht="31.5" customHeight="1">
      <c r="A61" s="122" t="s">
        <v>133</v>
      </c>
      <c r="B61" s="106" t="s">
        <v>134</v>
      </c>
      <c r="C61" s="68" t="s">
        <v>135</v>
      </c>
      <c r="D61" s="60" t="s">
        <v>19</v>
      </c>
      <c r="E61" s="109">
        <v>14</v>
      </c>
      <c r="F61" s="127">
        <v>60.11</v>
      </c>
      <c r="G61" s="127">
        <v>19.670000000000002</v>
      </c>
      <c r="H61" s="127">
        <v>55.48</v>
      </c>
      <c r="I61" s="110">
        <f t="shared" si="6"/>
        <v>75.150000000000006</v>
      </c>
      <c r="J61" s="110">
        <f t="shared" si="7"/>
        <v>275.38</v>
      </c>
      <c r="K61" s="110">
        <f t="shared" si="8"/>
        <v>776.71999999999991</v>
      </c>
      <c r="L61" s="111">
        <f t="shared" si="9"/>
        <v>1052.0999999999999</v>
      </c>
    </row>
    <row r="62" spans="1:12">
      <c r="A62" s="122" t="s">
        <v>136</v>
      </c>
      <c r="B62" s="106" t="s">
        <v>792</v>
      </c>
      <c r="C62" s="68" t="s">
        <v>137</v>
      </c>
      <c r="D62" s="60" t="s">
        <v>31</v>
      </c>
      <c r="E62" s="109">
        <v>13</v>
      </c>
      <c r="F62" s="127">
        <v>20.36</v>
      </c>
      <c r="G62" s="127">
        <v>17.399999999999999</v>
      </c>
      <c r="H62" s="127">
        <v>8.0500000000000007</v>
      </c>
      <c r="I62" s="110">
        <f t="shared" si="6"/>
        <v>25.45</v>
      </c>
      <c r="J62" s="110">
        <f t="shared" si="7"/>
        <v>226.2</v>
      </c>
      <c r="K62" s="110">
        <f t="shared" si="8"/>
        <v>104.65000000000003</v>
      </c>
      <c r="L62" s="111">
        <f t="shared" si="9"/>
        <v>330.85</v>
      </c>
    </row>
    <row r="63" spans="1:12" ht="25.5">
      <c r="A63" s="122" t="s">
        <v>138</v>
      </c>
      <c r="B63" s="106" t="s">
        <v>139</v>
      </c>
      <c r="C63" s="68" t="s">
        <v>140</v>
      </c>
      <c r="D63" s="60" t="s">
        <v>31</v>
      </c>
      <c r="E63" s="109">
        <v>24</v>
      </c>
      <c r="F63" s="127">
        <v>78.59</v>
      </c>
      <c r="G63" s="127">
        <v>8.86</v>
      </c>
      <c r="H63" s="127">
        <v>89.4</v>
      </c>
      <c r="I63" s="110">
        <f t="shared" si="6"/>
        <v>98.26</v>
      </c>
      <c r="J63" s="110">
        <f t="shared" si="7"/>
        <v>212.64</v>
      </c>
      <c r="K63" s="110">
        <f t="shared" si="8"/>
        <v>2145.6</v>
      </c>
      <c r="L63" s="111">
        <f t="shared" si="9"/>
        <v>2358.2399999999998</v>
      </c>
    </row>
    <row r="64" spans="1:12" ht="25.5">
      <c r="A64" s="122" t="s">
        <v>141</v>
      </c>
      <c r="B64" s="106" t="s">
        <v>142</v>
      </c>
      <c r="C64" s="68" t="s">
        <v>143</v>
      </c>
      <c r="D64" s="60" t="s">
        <v>15</v>
      </c>
      <c r="E64" s="109">
        <v>2</v>
      </c>
      <c r="F64" s="127">
        <v>30</v>
      </c>
      <c r="G64" s="127">
        <v>0</v>
      </c>
      <c r="H64" s="127">
        <v>35.94</v>
      </c>
      <c r="I64" s="110" t="str">
        <f>TRUNC(F64 * (1 + 19.83 / 100), 2) &amp;CHAR(10)&amp; "(19.83%)"</f>
        <v>35,94
(19.83%)</v>
      </c>
      <c r="J64" s="110">
        <f t="shared" si="7"/>
        <v>0</v>
      </c>
      <c r="K64" s="110">
        <f t="shared" si="8"/>
        <v>71.88</v>
      </c>
      <c r="L64" s="111">
        <f>TRUNC(E64 * TRUNC(F64 * (1 + 19.83 / 100), 2), 2)</f>
        <v>71.88</v>
      </c>
    </row>
    <row r="65" spans="1:12">
      <c r="A65" s="122"/>
      <c r="B65" s="106"/>
      <c r="C65" s="68"/>
      <c r="D65" s="60"/>
      <c r="E65" s="109"/>
      <c r="F65" s="110"/>
      <c r="G65" s="110"/>
      <c r="H65" s="110"/>
      <c r="I65" s="110"/>
      <c r="J65" s="110"/>
      <c r="K65" s="110"/>
      <c r="L65" s="111"/>
    </row>
    <row r="66" spans="1:12">
      <c r="A66" s="121" t="s">
        <v>144</v>
      </c>
      <c r="B66" s="107"/>
      <c r="C66" s="67" t="s">
        <v>145</v>
      </c>
      <c r="D66" s="58"/>
      <c r="E66" s="113"/>
      <c r="F66" s="58"/>
      <c r="G66" s="58"/>
      <c r="H66" s="58"/>
      <c r="I66" s="58"/>
      <c r="J66" s="114">
        <f>SUM(J67:J80)</f>
        <v>11351.779999999999</v>
      </c>
      <c r="K66" s="114">
        <f>SUM(K67:K80)</f>
        <v>69351.89</v>
      </c>
      <c r="L66" s="115">
        <f>SUM(L67:L80)</f>
        <v>80703.669999999984</v>
      </c>
    </row>
    <row r="67" spans="1:12" ht="38.25">
      <c r="A67" s="122" t="s">
        <v>146</v>
      </c>
      <c r="B67" s="106" t="s">
        <v>793</v>
      </c>
      <c r="C67" s="68" t="s">
        <v>101</v>
      </c>
      <c r="D67" s="60" t="s">
        <v>91</v>
      </c>
      <c r="E67" s="109">
        <v>114</v>
      </c>
      <c r="F67" s="127">
        <v>15.11</v>
      </c>
      <c r="G67" s="127">
        <v>3.96</v>
      </c>
      <c r="H67" s="127">
        <v>14.93</v>
      </c>
      <c r="I67" s="110">
        <f t="shared" ref="I67:I80" si="10">TRUNC(F67 * (1 + 25.03 / 100), 2)</f>
        <v>18.89</v>
      </c>
      <c r="J67" s="110">
        <f t="shared" ref="J67:J80" si="11">TRUNC(E67 * G67, 2)</f>
        <v>451.44</v>
      </c>
      <c r="K67" s="110">
        <f t="shared" ref="K67:K80" si="12">L67 - J67</f>
        <v>1702.02</v>
      </c>
      <c r="L67" s="111">
        <f t="shared" ref="L67:L80" si="13">TRUNC(E67 * I67, 2)</f>
        <v>2153.46</v>
      </c>
    </row>
    <row r="68" spans="1:12" ht="38.25">
      <c r="A68" s="122" t="s">
        <v>147</v>
      </c>
      <c r="B68" s="106" t="s">
        <v>794</v>
      </c>
      <c r="C68" s="68" t="s">
        <v>103</v>
      </c>
      <c r="D68" s="60" t="s">
        <v>91</v>
      </c>
      <c r="E68" s="109">
        <v>207</v>
      </c>
      <c r="F68" s="127">
        <v>15.08</v>
      </c>
      <c r="G68" s="127">
        <v>2.69</v>
      </c>
      <c r="H68" s="127">
        <v>16.16</v>
      </c>
      <c r="I68" s="110">
        <f t="shared" si="10"/>
        <v>18.850000000000001</v>
      </c>
      <c r="J68" s="110">
        <f t="shared" si="11"/>
        <v>556.83000000000004</v>
      </c>
      <c r="K68" s="110">
        <f t="shared" si="12"/>
        <v>3345.12</v>
      </c>
      <c r="L68" s="111">
        <f t="shared" si="13"/>
        <v>3901.95</v>
      </c>
    </row>
    <row r="69" spans="1:12" ht="38.25">
      <c r="A69" s="122" t="s">
        <v>148</v>
      </c>
      <c r="B69" s="106" t="s">
        <v>795</v>
      </c>
      <c r="C69" s="68" t="s">
        <v>107</v>
      </c>
      <c r="D69" s="60" t="s">
        <v>91</v>
      </c>
      <c r="E69" s="109">
        <v>518</v>
      </c>
      <c r="F69" s="127">
        <v>13.44</v>
      </c>
      <c r="G69" s="127">
        <v>1.27</v>
      </c>
      <c r="H69" s="127">
        <v>15.53</v>
      </c>
      <c r="I69" s="110">
        <f t="shared" si="10"/>
        <v>16.8</v>
      </c>
      <c r="J69" s="110">
        <f t="shared" si="11"/>
        <v>657.86</v>
      </c>
      <c r="K69" s="110">
        <f t="shared" si="12"/>
        <v>8044.54</v>
      </c>
      <c r="L69" s="111">
        <f t="shared" si="13"/>
        <v>8702.4</v>
      </c>
    </row>
    <row r="70" spans="1:12" ht="38.25">
      <c r="A70" s="122" t="s">
        <v>149</v>
      </c>
      <c r="B70" s="106" t="s">
        <v>796</v>
      </c>
      <c r="C70" s="68" t="s">
        <v>150</v>
      </c>
      <c r="D70" s="60" t="s">
        <v>91</v>
      </c>
      <c r="E70" s="109">
        <v>169</v>
      </c>
      <c r="F70" s="127">
        <v>11.46</v>
      </c>
      <c r="G70" s="127">
        <v>0.88</v>
      </c>
      <c r="H70" s="127">
        <v>13.44</v>
      </c>
      <c r="I70" s="110">
        <f t="shared" si="10"/>
        <v>14.32</v>
      </c>
      <c r="J70" s="110">
        <f t="shared" si="11"/>
        <v>148.72</v>
      </c>
      <c r="K70" s="110">
        <f t="shared" si="12"/>
        <v>2271.36</v>
      </c>
      <c r="L70" s="111">
        <f t="shared" si="13"/>
        <v>2420.08</v>
      </c>
    </row>
    <row r="71" spans="1:12" ht="38.25">
      <c r="A71" s="122" t="s">
        <v>151</v>
      </c>
      <c r="B71" s="106" t="s">
        <v>797</v>
      </c>
      <c r="C71" s="68" t="s">
        <v>111</v>
      </c>
      <c r="D71" s="60" t="s">
        <v>91</v>
      </c>
      <c r="E71" s="109">
        <v>429</v>
      </c>
      <c r="F71" s="127">
        <v>11.13</v>
      </c>
      <c r="G71" s="127">
        <v>0.56999999999999995</v>
      </c>
      <c r="H71" s="127">
        <v>13.34</v>
      </c>
      <c r="I71" s="110">
        <f t="shared" si="10"/>
        <v>13.91</v>
      </c>
      <c r="J71" s="110">
        <f t="shared" si="11"/>
        <v>244.53</v>
      </c>
      <c r="K71" s="110">
        <f t="shared" si="12"/>
        <v>5722.8600000000006</v>
      </c>
      <c r="L71" s="111">
        <f t="shared" si="13"/>
        <v>5967.39</v>
      </c>
    </row>
    <row r="72" spans="1:12" ht="38.25">
      <c r="A72" s="122" t="s">
        <v>152</v>
      </c>
      <c r="B72" s="106" t="s">
        <v>798</v>
      </c>
      <c r="C72" s="68" t="s">
        <v>153</v>
      </c>
      <c r="D72" s="60" t="s">
        <v>91</v>
      </c>
      <c r="E72" s="109">
        <v>114</v>
      </c>
      <c r="F72" s="127">
        <v>12.77</v>
      </c>
      <c r="G72" s="127">
        <v>0.35</v>
      </c>
      <c r="H72" s="127">
        <v>15.61</v>
      </c>
      <c r="I72" s="110">
        <f t="shared" si="10"/>
        <v>15.96</v>
      </c>
      <c r="J72" s="110">
        <f t="shared" si="11"/>
        <v>39.9</v>
      </c>
      <c r="K72" s="110">
        <f t="shared" si="12"/>
        <v>1779.54</v>
      </c>
      <c r="L72" s="111">
        <f t="shared" si="13"/>
        <v>1819.44</v>
      </c>
    </row>
    <row r="73" spans="1:12" ht="38.25">
      <c r="A73" s="122" t="s">
        <v>154</v>
      </c>
      <c r="B73" s="106" t="s">
        <v>799</v>
      </c>
      <c r="C73" s="68" t="s">
        <v>155</v>
      </c>
      <c r="D73" s="60" t="s">
        <v>91</v>
      </c>
      <c r="E73" s="109">
        <v>41</v>
      </c>
      <c r="F73" s="127">
        <v>14.22</v>
      </c>
      <c r="G73" s="127">
        <v>2.81</v>
      </c>
      <c r="H73" s="127">
        <v>14.96</v>
      </c>
      <c r="I73" s="110">
        <f t="shared" si="10"/>
        <v>17.77</v>
      </c>
      <c r="J73" s="110">
        <f t="shared" si="11"/>
        <v>115.21</v>
      </c>
      <c r="K73" s="110">
        <f t="shared" si="12"/>
        <v>613.36</v>
      </c>
      <c r="L73" s="111">
        <f t="shared" si="13"/>
        <v>728.57</v>
      </c>
    </row>
    <row r="74" spans="1:12" ht="38.25">
      <c r="A74" s="122" t="s">
        <v>156</v>
      </c>
      <c r="B74" s="106" t="s">
        <v>800</v>
      </c>
      <c r="C74" s="68" t="s">
        <v>157</v>
      </c>
      <c r="D74" s="60" t="s">
        <v>91</v>
      </c>
      <c r="E74" s="109">
        <v>309</v>
      </c>
      <c r="F74" s="127">
        <v>14.36</v>
      </c>
      <c r="G74" s="127">
        <v>1.87</v>
      </c>
      <c r="H74" s="127">
        <v>16.079999999999998</v>
      </c>
      <c r="I74" s="110">
        <f t="shared" si="10"/>
        <v>17.95</v>
      </c>
      <c r="J74" s="110">
        <f t="shared" si="11"/>
        <v>577.83000000000004</v>
      </c>
      <c r="K74" s="110">
        <f t="shared" si="12"/>
        <v>4968.72</v>
      </c>
      <c r="L74" s="111">
        <f t="shared" si="13"/>
        <v>5546.55</v>
      </c>
    </row>
    <row r="75" spans="1:12" ht="38.25">
      <c r="A75" s="122" t="s">
        <v>158</v>
      </c>
      <c r="B75" s="106" t="s">
        <v>801</v>
      </c>
      <c r="C75" s="68" t="s">
        <v>159</v>
      </c>
      <c r="D75" s="60" t="s">
        <v>91</v>
      </c>
      <c r="E75" s="109">
        <v>815</v>
      </c>
      <c r="F75" s="127">
        <v>11.11</v>
      </c>
      <c r="G75" s="127">
        <v>0.56000000000000005</v>
      </c>
      <c r="H75" s="127">
        <v>13.33</v>
      </c>
      <c r="I75" s="110">
        <f t="shared" si="10"/>
        <v>13.89</v>
      </c>
      <c r="J75" s="110">
        <f t="shared" si="11"/>
        <v>456.4</v>
      </c>
      <c r="K75" s="110">
        <f t="shared" si="12"/>
        <v>10863.95</v>
      </c>
      <c r="L75" s="111">
        <f t="shared" si="13"/>
        <v>11320.35</v>
      </c>
    </row>
    <row r="76" spans="1:12" ht="38.25">
      <c r="A76" s="122" t="s">
        <v>160</v>
      </c>
      <c r="B76" s="106" t="s">
        <v>802</v>
      </c>
      <c r="C76" s="68" t="s">
        <v>161</v>
      </c>
      <c r="D76" s="60" t="s">
        <v>19</v>
      </c>
      <c r="E76" s="109">
        <v>106</v>
      </c>
      <c r="F76" s="127">
        <v>60.27</v>
      </c>
      <c r="G76" s="127">
        <v>25.28</v>
      </c>
      <c r="H76" s="127">
        <v>50.07</v>
      </c>
      <c r="I76" s="110">
        <f t="shared" si="10"/>
        <v>75.349999999999994</v>
      </c>
      <c r="J76" s="110">
        <f t="shared" si="11"/>
        <v>2679.68</v>
      </c>
      <c r="K76" s="110">
        <f t="shared" si="12"/>
        <v>5307.42</v>
      </c>
      <c r="L76" s="111">
        <f t="shared" si="13"/>
        <v>7987.1</v>
      </c>
    </row>
    <row r="77" spans="1:12" ht="25.5">
      <c r="A77" s="122" t="s">
        <v>162</v>
      </c>
      <c r="B77" s="106" t="s">
        <v>803</v>
      </c>
      <c r="C77" s="68" t="s">
        <v>163</v>
      </c>
      <c r="D77" s="60" t="s">
        <v>19</v>
      </c>
      <c r="E77" s="109">
        <v>88</v>
      </c>
      <c r="F77" s="127">
        <v>90.05</v>
      </c>
      <c r="G77" s="127">
        <v>42.97</v>
      </c>
      <c r="H77" s="127">
        <v>69.61</v>
      </c>
      <c r="I77" s="110">
        <f t="shared" si="10"/>
        <v>112.58</v>
      </c>
      <c r="J77" s="110">
        <f t="shared" si="11"/>
        <v>3781.36</v>
      </c>
      <c r="K77" s="110">
        <f t="shared" si="12"/>
        <v>6125.68</v>
      </c>
      <c r="L77" s="111">
        <f t="shared" si="13"/>
        <v>9907.0400000000009</v>
      </c>
    </row>
    <row r="78" spans="1:12" ht="25.5">
      <c r="A78" s="122" t="s">
        <v>164</v>
      </c>
      <c r="B78" s="106" t="s">
        <v>804</v>
      </c>
      <c r="C78" s="68" t="s">
        <v>165</v>
      </c>
      <c r="D78" s="60" t="s">
        <v>19</v>
      </c>
      <c r="E78" s="109">
        <v>78</v>
      </c>
      <c r="F78" s="127">
        <v>44.09</v>
      </c>
      <c r="G78" s="127">
        <v>14.21</v>
      </c>
      <c r="H78" s="127">
        <v>40.909999999999997</v>
      </c>
      <c r="I78" s="110">
        <f t="shared" si="10"/>
        <v>55.12</v>
      </c>
      <c r="J78" s="110">
        <f t="shared" si="11"/>
        <v>1108.3800000000001</v>
      </c>
      <c r="K78" s="110">
        <f t="shared" si="12"/>
        <v>3190.9799999999996</v>
      </c>
      <c r="L78" s="111">
        <f t="shared" si="13"/>
        <v>4299.3599999999997</v>
      </c>
    </row>
    <row r="79" spans="1:12" ht="38.25">
      <c r="A79" s="122" t="s">
        <v>166</v>
      </c>
      <c r="B79" s="106" t="s">
        <v>167</v>
      </c>
      <c r="C79" s="68" t="s">
        <v>168</v>
      </c>
      <c r="D79" s="60" t="s">
        <v>31</v>
      </c>
      <c r="E79" s="109">
        <v>8</v>
      </c>
      <c r="F79" s="127">
        <v>492.44</v>
      </c>
      <c r="G79" s="127">
        <v>22.11</v>
      </c>
      <c r="H79" s="127">
        <v>593.58000000000004</v>
      </c>
      <c r="I79" s="110">
        <f t="shared" si="10"/>
        <v>615.69000000000005</v>
      </c>
      <c r="J79" s="110">
        <f t="shared" si="11"/>
        <v>176.88</v>
      </c>
      <c r="K79" s="110">
        <f t="shared" si="12"/>
        <v>4748.6400000000003</v>
      </c>
      <c r="L79" s="111">
        <f t="shared" si="13"/>
        <v>4925.5200000000004</v>
      </c>
    </row>
    <row r="80" spans="1:12" ht="38.25">
      <c r="A80" s="122" t="s">
        <v>169</v>
      </c>
      <c r="B80" s="106" t="s">
        <v>170</v>
      </c>
      <c r="C80" s="68" t="s">
        <v>171</v>
      </c>
      <c r="D80" s="60" t="s">
        <v>31</v>
      </c>
      <c r="E80" s="109">
        <v>18</v>
      </c>
      <c r="F80" s="127">
        <v>489.86</v>
      </c>
      <c r="G80" s="127">
        <v>19.82</v>
      </c>
      <c r="H80" s="127">
        <v>592.65</v>
      </c>
      <c r="I80" s="110">
        <f t="shared" si="10"/>
        <v>612.47</v>
      </c>
      <c r="J80" s="110">
        <f t="shared" si="11"/>
        <v>356.76</v>
      </c>
      <c r="K80" s="110">
        <f t="shared" si="12"/>
        <v>10667.699999999999</v>
      </c>
      <c r="L80" s="111">
        <f t="shared" si="13"/>
        <v>11024.46</v>
      </c>
    </row>
    <row r="81" spans="1:12">
      <c r="A81" s="122"/>
      <c r="B81" s="106"/>
      <c r="C81" s="68"/>
      <c r="D81" s="60"/>
      <c r="E81" s="109"/>
      <c r="F81" s="110"/>
      <c r="G81" s="110"/>
      <c r="H81" s="110"/>
      <c r="I81" s="110"/>
      <c r="J81" s="110"/>
      <c r="K81" s="110"/>
      <c r="L81" s="111"/>
    </row>
    <row r="82" spans="1:12">
      <c r="A82" s="121" t="s">
        <v>172</v>
      </c>
      <c r="B82" s="107"/>
      <c r="C82" s="67" t="s">
        <v>896</v>
      </c>
      <c r="D82" s="58"/>
      <c r="E82" s="113"/>
      <c r="F82" s="58"/>
      <c r="G82" s="58"/>
      <c r="H82" s="58"/>
      <c r="I82" s="58"/>
      <c r="J82" s="114">
        <f>SUM(J83:J88)</f>
        <v>11556.11</v>
      </c>
      <c r="K82" s="114">
        <f>SUM(K83:K88)</f>
        <v>77422.659999999989</v>
      </c>
      <c r="L82" s="115">
        <f>SUM(L83:L88)</f>
        <v>88978.77</v>
      </c>
    </row>
    <row r="83" spans="1:12" ht="25.5">
      <c r="A83" s="122" t="s">
        <v>173</v>
      </c>
      <c r="B83" s="106" t="s">
        <v>174</v>
      </c>
      <c r="C83" s="68" t="s">
        <v>175</v>
      </c>
      <c r="D83" s="60" t="s">
        <v>19</v>
      </c>
      <c r="E83" s="109">
        <v>76</v>
      </c>
      <c r="F83" s="127">
        <v>54.09</v>
      </c>
      <c r="G83" s="127">
        <v>26.03</v>
      </c>
      <c r="H83" s="127">
        <v>41.59</v>
      </c>
      <c r="I83" s="110">
        <f>TRUNC(F83 * (1 + 25.03 / 100), 2)</f>
        <v>67.62</v>
      </c>
      <c r="J83" s="110">
        <f t="shared" ref="J83:J88" si="14">TRUNC(E83 * G83, 2)</f>
        <v>1978.28</v>
      </c>
      <c r="K83" s="110">
        <f t="shared" ref="K83:K88" si="15">L83 - J83</f>
        <v>3160.84</v>
      </c>
      <c r="L83" s="111">
        <f>TRUNC(E83 * I83, 2)</f>
        <v>5139.12</v>
      </c>
    </row>
    <row r="84" spans="1:12" ht="25.5">
      <c r="A84" s="122" t="s">
        <v>176</v>
      </c>
      <c r="B84" s="106" t="s">
        <v>134</v>
      </c>
      <c r="C84" s="68" t="s">
        <v>177</v>
      </c>
      <c r="D84" s="60" t="s">
        <v>19</v>
      </c>
      <c r="E84" s="109">
        <v>294</v>
      </c>
      <c r="F84" s="127">
        <v>60.11</v>
      </c>
      <c r="G84" s="127">
        <v>19.670000000000002</v>
      </c>
      <c r="H84" s="127">
        <v>55.48</v>
      </c>
      <c r="I84" s="110">
        <f>TRUNC(F84 * (1 + 25.03 / 100), 2)</f>
        <v>75.150000000000006</v>
      </c>
      <c r="J84" s="110">
        <f t="shared" si="14"/>
        <v>5782.98</v>
      </c>
      <c r="K84" s="110">
        <f t="shared" si="15"/>
        <v>16311.119999999999</v>
      </c>
      <c r="L84" s="111">
        <f>TRUNC(E84 * I84, 2)</f>
        <v>22094.1</v>
      </c>
    </row>
    <row r="85" spans="1:12" ht="38.25">
      <c r="A85" s="122" t="s">
        <v>178</v>
      </c>
      <c r="B85" s="106" t="s">
        <v>179</v>
      </c>
      <c r="C85" s="68" t="s">
        <v>180</v>
      </c>
      <c r="D85" s="60" t="s">
        <v>19</v>
      </c>
      <c r="E85" s="109">
        <v>20</v>
      </c>
      <c r="F85" s="127">
        <v>63.14</v>
      </c>
      <c r="G85" s="127">
        <v>32.39</v>
      </c>
      <c r="H85" s="127">
        <v>46.55</v>
      </c>
      <c r="I85" s="110">
        <f>TRUNC(F85 * (1 + 25.03 / 100), 2)</f>
        <v>78.94</v>
      </c>
      <c r="J85" s="110">
        <f t="shared" si="14"/>
        <v>647.79999999999995</v>
      </c>
      <c r="K85" s="110">
        <f t="shared" si="15"/>
        <v>931</v>
      </c>
      <c r="L85" s="111">
        <f>TRUNC(E85 * I85, 2)</f>
        <v>1578.8</v>
      </c>
    </row>
    <row r="86" spans="1:12" ht="51">
      <c r="A86" s="122" t="s">
        <v>181</v>
      </c>
      <c r="B86" s="106" t="s">
        <v>182</v>
      </c>
      <c r="C86" s="68" t="s">
        <v>183</v>
      </c>
      <c r="D86" s="60" t="s">
        <v>19</v>
      </c>
      <c r="E86" s="109">
        <v>19</v>
      </c>
      <c r="F86" s="127">
        <v>1300</v>
      </c>
      <c r="G86" s="127">
        <v>0</v>
      </c>
      <c r="H86" s="127">
        <v>1557.79</v>
      </c>
      <c r="I86" s="110" t="str">
        <f>TRUNC(F86 * (1 + 19.83 / 100), 2) &amp;CHAR(10)&amp; "(19.83%)"</f>
        <v>1557,79
(19.83%)</v>
      </c>
      <c r="J86" s="110">
        <f t="shared" si="14"/>
        <v>0</v>
      </c>
      <c r="K86" s="110">
        <f t="shared" si="15"/>
        <v>29598.01</v>
      </c>
      <c r="L86" s="111">
        <f>TRUNC(E86 * TRUNC(F86 * (1 + 19.83 / 100), 2), 2)</f>
        <v>29598.01</v>
      </c>
    </row>
    <row r="87" spans="1:12" ht="25.5">
      <c r="A87" s="122" t="s">
        <v>184</v>
      </c>
      <c r="B87" s="106" t="s">
        <v>805</v>
      </c>
      <c r="C87" s="68" t="s">
        <v>185</v>
      </c>
      <c r="D87" s="60" t="s">
        <v>19</v>
      </c>
      <c r="E87" s="109">
        <v>30</v>
      </c>
      <c r="F87" s="127">
        <v>682.08</v>
      </c>
      <c r="G87" s="127">
        <v>57.67</v>
      </c>
      <c r="H87" s="127">
        <v>795.13</v>
      </c>
      <c r="I87" s="110">
        <f>TRUNC(F87 * (1 + 25.03 / 100), 2)</f>
        <v>852.8</v>
      </c>
      <c r="J87" s="110">
        <f t="shared" si="14"/>
        <v>1730.1</v>
      </c>
      <c r="K87" s="110">
        <f t="shared" si="15"/>
        <v>23853.9</v>
      </c>
      <c r="L87" s="111">
        <f>TRUNC(E87 * I87, 2)</f>
        <v>25584</v>
      </c>
    </row>
    <row r="88" spans="1:12" ht="51">
      <c r="A88" s="122" t="s">
        <v>186</v>
      </c>
      <c r="B88" s="106" t="s">
        <v>187</v>
      </c>
      <c r="C88" s="68" t="s">
        <v>188</v>
      </c>
      <c r="D88" s="60" t="s">
        <v>26</v>
      </c>
      <c r="E88" s="109">
        <v>17</v>
      </c>
      <c r="F88" s="127">
        <v>234.52</v>
      </c>
      <c r="G88" s="127">
        <v>83.35</v>
      </c>
      <c r="H88" s="127">
        <v>209.87</v>
      </c>
      <c r="I88" s="110">
        <f>TRUNC(F88 * (1 + 25.03 / 100), 2)</f>
        <v>293.22000000000003</v>
      </c>
      <c r="J88" s="110">
        <f t="shared" si="14"/>
        <v>1416.95</v>
      </c>
      <c r="K88" s="110">
        <f t="shared" si="15"/>
        <v>3567.79</v>
      </c>
      <c r="L88" s="111">
        <f>TRUNC(E88 * I88, 2)</f>
        <v>4984.74</v>
      </c>
    </row>
    <row r="89" spans="1:12">
      <c r="A89" s="122"/>
      <c r="B89" s="106"/>
      <c r="C89" s="68"/>
      <c r="D89" s="60"/>
      <c r="E89" s="109"/>
      <c r="F89" s="110"/>
      <c r="G89" s="110"/>
      <c r="H89" s="110"/>
      <c r="I89" s="110"/>
      <c r="J89" s="110"/>
      <c r="K89" s="110"/>
      <c r="L89" s="111"/>
    </row>
    <row r="90" spans="1:12">
      <c r="A90" s="121" t="s">
        <v>189</v>
      </c>
      <c r="B90" s="107"/>
      <c r="C90" s="67" t="s">
        <v>190</v>
      </c>
      <c r="D90" s="58"/>
      <c r="E90" s="113"/>
      <c r="F90" s="58"/>
      <c r="G90" s="58"/>
      <c r="H90" s="58"/>
      <c r="I90" s="58"/>
      <c r="J90" s="114">
        <f>SUM(J91:J98)</f>
        <v>4654.99</v>
      </c>
      <c r="K90" s="114">
        <f>SUM(K91:K98)</f>
        <v>21340.09</v>
      </c>
      <c r="L90" s="115">
        <f>SUM(L91:L98)</f>
        <v>25995.08</v>
      </c>
    </row>
    <row r="91" spans="1:12" ht="25.5">
      <c r="A91" s="122" t="s">
        <v>191</v>
      </c>
      <c r="B91" s="106" t="s">
        <v>806</v>
      </c>
      <c r="C91" s="68" t="s">
        <v>192</v>
      </c>
      <c r="D91" s="60" t="s">
        <v>19</v>
      </c>
      <c r="E91" s="109">
        <v>95</v>
      </c>
      <c r="F91" s="127">
        <v>69.08</v>
      </c>
      <c r="G91" s="127">
        <v>14.16</v>
      </c>
      <c r="H91" s="127">
        <v>72.209999999999994</v>
      </c>
      <c r="I91" s="110">
        <f t="shared" ref="I91:I98" si="16">TRUNC(F91 * (1 + 25.03 / 100), 2)</f>
        <v>86.37</v>
      </c>
      <c r="J91" s="110">
        <f t="shared" ref="J91:J98" si="17">TRUNC(E91 * G91, 2)</f>
        <v>1345.2</v>
      </c>
      <c r="K91" s="110">
        <f t="shared" ref="K91:K98" si="18">L91 - J91</f>
        <v>6859.95</v>
      </c>
      <c r="L91" s="111">
        <f t="shared" ref="L91:L98" si="19">TRUNC(E91 * I91, 2)</f>
        <v>8205.15</v>
      </c>
    </row>
    <row r="92" spans="1:12" ht="38.25">
      <c r="A92" s="122" t="s">
        <v>193</v>
      </c>
      <c r="B92" s="106" t="s">
        <v>807</v>
      </c>
      <c r="C92" s="68" t="s">
        <v>194</v>
      </c>
      <c r="D92" s="60" t="s">
        <v>19</v>
      </c>
      <c r="E92" s="109">
        <v>36</v>
      </c>
      <c r="F92" s="127">
        <v>54.45</v>
      </c>
      <c r="G92" s="127">
        <v>5.39</v>
      </c>
      <c r="H92" s="127">
        <v>62.68</v>
      </c>
      <c r="I92" s="110">
        <f t="shared" si="16"/>
        <v>68.069999999999993</v>
      </c>
      <c r="J92" s="110">
        <f t="shared" si="17"/>
        <v>194.04</v>
      </c>
      <c r="K92" s="110">
        <f t="shared" si="18"/>
        <v>2256.48</v>
      </c>
      <c r="L92" s="111">
        <f t="shared" si="19"/>
        <v>2450.52</v>
      </c>
    </row>
    <row r="93" spans="1:12" ht="22.5">
      <c r="A93" s="122" t="s">
        <v>195</v>
      </c>
      <c r="B93" s="106" t="s">
        <v>196</v>
      </c>
      <c r="C93" s="68" t="s">
        <v>197</v>
      </c>
      <c r="D93" s="60" t="s">
        <v>26</v>
      </c>
      <c r="E93" s="109">
        <v>8</v>
      </c>
      <c r="F93" s="127">
        <v>78.48</v>
      </c>
      <c r="G93" s="127">
        <v>9.2799999999999994</v>
      </c>
      <c r="H93" s="127">
        <v>88.84</v>
      </c>
      <c r="I93" s="110">
        <f t="shared" si="16"/>
        <v>98.12</v>
      </c>
      <c r="J93" s="110">
        <f t="shared" si="17"/>
        <v>74.239999999999995</v>
      </c>
      <c r="K93" s="110">
        <f t="shared" si="18"/>
        <v>710.72</v>
      </c>
      <c r="L93" s="111">
        <f t="shared" si="19"/>
        <v>784.96</v>
      </c>
    </row>
    <row r="94" spans="1:12" ht="25.5">
      <c r="A94" s="122" t="s">
        <v>198</v>
      </c>
      <c r="B94" s="106" t="s">
        <v>808</v>
      </c>
      <c r="C94" s="68" t="s">
        <v>199</v>
      </c>
      <c r="D94" s="60" t="s">
        <v>19</v>
      </c>
      <c r="E94" s="109">
        <v>36</v>
      </c>
      <c r="F94" s="127">
        <v>93.25</v>
      </c>
      <c r="G94" s="127">
        <v>2.85</v>
      </c>
      <c r="H94" s="127">
        <v>113.74</v>
      </c>
      <c r="I94" s="110">
        <f t="shared" si="16"/>
        <v>116.59</v>
      </c>
      <c r="J94" s="110">
        <f t="shared" si="17"/>
        <v>102.6</v>
      </c>
      <c r="K94" s="110">
        <f t="shared" si="18"/>
        <v>4094.64</v>
      </c>
      <c r="L94" s="111">
        <f t="shared" si="19"/>
        <v>4197.24</v>
      </c>
    </row>
    <row r="95" spans="1:12" ht="25.5">
      <c r="A95" s="122" t="s">
        <v>200</v>
      </c>
      <c r="B95" s="106" t="s">
        <v>809</v>
      </c>
      <c r="C95" s="68" t="s">
        <v>201</v>
      </c>
      <c r="D95" s="60" t="s">
        <v>19</v>
      </c>
      <c r="E95" s="109">
        <v>95</v>
      </c>
      <c r="F95" s="127">
        <v>37.229999999999997</v>
      </c>
      <c r="G95" s="127">
        <v>8.9600000000000009</v>
      </c>
      <c r="H95" s="127">
        <v>37.58</v>
      </c>
      <c r="I95" s="110">
        <f t="shared" si="16"/>
        <v>46.54</v>
      </c>
      <c r="J95" s="110">
        <f t="shared" si="17"/>
        <v>851.2</v>
      </c>
      <c r="K95" s="110">
        <f t="shared" si="18"/>
        <v>3570.1000000000004</v>
      </c>
      <c r="L95" s="111">
        <f t="shared" si="19"/>
        <v>4421.3</v>
      </c>
    </row>
    <row r="96" spans="1:12" ht="25.5">
      <c r="A96" s="122" t="s">
        <v>202</v>
      </c>
      <c r="B96" s="106" t="s">
        <v>203</v>
      </c>
      <c r="C96" s="68" t="s">
        <v>204</v>
      </c>
      <c r="D96" s="60" t="s">
        <v>26</v>
      </c>
      <c r="E96" s="109">
        <v>23</v>
      </c>
      <c r="F96" s="127">
        <v>36.130000000000003</v>
      </c>
      <c r="G96" s="127">
        <v>15.03</v>
      </c>
      <c r="H96" s="127">
        <v>30.14</v>
      </c>
      <c r="I96" s="110">
        <f t="shared" si="16"/>
        <v>45.17</v>
      </c>
      <c r="J96" s="110">
        <f t="shared" si="17"/>
        <v>345.69</v>
      </c>
      <c r="K96" s="110">
        <f t="shared" si="18"/>
        <v>693.22</v>
      </c>
      <c r="L96" s="111">
        <f t="shared" si="19"/>
        <v>1038.9100000000001</v>
      </c>
    </row>
    <row r="97" spans="1:12" ht="25.5">
      <c r="A97" s="122" t="s">
        <v>205</v>
      </c>
      <c r="B97" s="106" t="s">
        <v>206</v>
      </c>
      <c r="C97" s="68" t="s">
        <v>207</v>
      </c>
      <c r="D97" s="60" t="s">
        <v>26</v>
      </c>
      <c r="E97" s="109">
        <v>20</v>
      </c>
      <c r="F97" s="127">
        <v>66.59</v>
      </c>
      <c r="G97" s="127">
        <v>31.45</v>
      </c>
      <c r="H97" s="127">
        <v>51.8</v>
      </c>
      <c r="I97" s="110">
        <f t="shared" si="16"/>
        <v>83.25</v>
      </c>
      <c r="J97" s="110">
        <f t="shared" si="17"/>
        <v>629</v>
      </c>
      <c r="K97" s="110">
        <f t="shared" si="18"/>
        <v>1036</v>
      </c>
      <c r="L97" s="111">
        <f t="shared" si="19"/>
        <v>1665</v>
      </c>
    </row>
    <row r="98" spans="1:12" ht="25.5">
      <c r="A98" s="122" t="s">
        <v>208</v>
      </c>
      <c r="B98" s="106" t="s">
        <v>209</v>
      </c>
      <c r="C98" s="68" t="s">
        <v>210</v>
      </c>
      <c r="D98" s="60" t="s">
        <v>26</v>
      </c>
      <c r="E98" s="109">
        <v>101</v>
      </c>
      <c r="F98" s="127">
        <v>25.6</v>
      </c>
      <c r="G98" s="127">
        <v>11.02</v>
      </c>
      <c r="H98" s="127">
        <v>20.98</v>
      </c>
      <c r="I98" s="110">
        <f t="shared" si="16"/>
        <v>32</v>
      </c>
      <c r="J98" s="110">
        <f t="shared" si="17"/>
        <v>1113.02</v>
      </c>
      <c r="K98" s="110">
        <f t="shared" si="18"/>
        <v>2118.98</v>
      </c>
      <c r="L98" s="111">
        <f t="shared" si="19"/>
        <v>3232</v>
      </c>
    </row>
    <row r="99" spans="1:12">
      <c r="A99" s="122"/>
      <c r="B99" s="106"/>
      <c r="C99" s="68"/>
      <c r="D99" s="60"/>
      <c r="E99" s="109"/>
      <c r="F99" s="110"/>
      <c r="G99" s="110"/>
      <c r="H99" s="110"/>
      <c r="I99" s="110"/>
      <c r="J99" s="110"/>
      <c r="K99" s="110"/>
      <c r="L99" s="111"/>
    </row>
    <row r="100" spans="1:12">
      <c r="A100" s="121" t="s">
        <v>211</v>
      </c>
      <c r="B100" s="107"/>
      <c r="C100" s="67" t="s">
        <v>212</v>
      </c>
      <c r="D100" s="58"/>
      <c r="E100" s="113"/>
      <c r="F100" s="58"/>
      <c r="G100" s="58"/>
      <c r="H100" s="58"/>
      <c r="I100" s="58"/>
      <c r="J100" s="114">
        <f>SUM(J101:J124)</f>
        <v>35117.82</v>
      </c>
      <c r="K100" s="114">
        <f>SUM(K101:K124)</f>
        <v>260645.09999999998</v>
      </c>
      <c r="L100" s="115">
        <f>SUM(L101:L124)</f>
        <v>295762.92</v>
      </c>
    </row>
    <row r="101" spans="1:12" ht="38.25">
      <c r="A101" s="122" t="s">
        <v>213</v>
      </c>
      <c r="B101" s="106" t="s">
        <v>810</v>
      </c>
      <c r="C101" s="68" t="s">
        <v>214</v>
      </c>
      <c r="D101" s="60" t="s">
        <v>15</v>
      </c>
      <c r="E101" s="109">
        <v>10</v>
      </c>
      <c r="F101" s="127">
        <v>652.72</v>
      </c>
      <c r="G101" s="127">
        <v>11.08</v>
      </c>
      <c r="H101" s="127">
        <v>805.01</v>
      </c>
      <c r="I101" s="110">
        <f t="shared" ref="I101:I110" si="20">TRUNC(F101 * (1 + 25.03 / 100), 2)</f>
        <v>816.09</v>
      </c>
      <c r="J101" s="110">
        <f t="shared" ref="J101:J124" si="21">TRUNC(E101 * G101, 2)</f>
        <v>110.8</v>
      </c>
      <c r="K101" s="110">
        <f t="shared" ref="K101:K124" si="22">L101 - J101</f>
        <v>8050.0999999999995</v>
      </c>
      <c r="L101" s="111">
        <f t="shared" ref="L101:L110" si="23">TRUNC(E101 * I101, 2)</f>
        <v>8160.9</v>
      </c>
    </row>
    <row r="102" spans="1:12" ht="38.25">
      <c r="A102" s="122" t="s">
        <v>215</v>
      </c>
      <c r="B102" s="106" t="s">
        <v>811</v>
      </c>
      <c r="C102" s="68" t="s">
        <v>216</v>
      </c>
      <c r="D102" s="60" t="s">
        <v>15</v>
      </c>
      <c r="E102" s="109">
        <v>18</v>
      </c>
      <c r="F102" s="127">
        <v>674.2</v>
      </c>
      <c r="G102" s="127">
        <v>13.37</v>
      </c>
      <c r="H102" s="127">
        <v>829.58</v>
      </c>
      <c r="I102" s="110">
        <f t="shared" si="20"/>
        <v>842.95</v>
      </c>
      <c r="J102" s="110">
        <f t="shared" si="21"/>
        <v>240.66</v>
      </c>
      <c r="K102" s="110">
        <f t="shared" si="22"/>
        <v>14932.44</v>
      </c>
      <c r="L102" s="111">
        <f t="shared" si="23"/>
        <v>15173.1</v>
      </c>
    </row>
    <row r="103" spans="1:12" ht="38.25">
      <c r="A103" s="122" t="s">
        <v>217</v>
      </c>
      <c r="B103" s="106" t="s">
        <v>812</v>
      </c>
      <c r="C103" s="68" t="s">
        <v>218</v>
      </c>
      <c r="D103" s="60" t="s">
        <v>15</v>
      </c>
      <c r="E103" s="109">
        <v>1</v>
      </c>
      <c r="F103" s="127">
        <v>744.52</v>
      </c>
      <c r="G103" s="127">
        <v>16.43</v>
      </c>
      <c r="H103" s="127">
        <v>914.44</v>
      </c>
      <c r="I103" s="110">
        <f t="shared" si="20"/>
        <v>930.87</v>
      </c>
      <c r="J103" s="110">
        <f t="shared" si="21"/>
        <v>16.43</v>
      </c>
      <c r="K103" s="110">
        <f t="shared" si="22"/>
        <v>914.44</v>
      </c>
      <c r="L103" s="111">
        <f t="shared" si="23"/>
        <v>930.87</v>
      </c>
    </row>
    <row r="104" spans="1:12" ht="51">
      <c r="A104" s="122" t="s">
        <v>219</v>
      </c>
      <c r="B104" s="106" t="s">
        <v>220</v>
      </c>
      <c r="C104" s="68" t="s">
        <v>221</v>
      </c>
      <c r="D104" s="60" t="s">
        <v>15</v>
      </c>
      <c r="E104" s="109">
        <v>1</v>
      </c>
      <c r="F104" s="127">
        <v>1863.6</v>
      </c>
      <c r="G104" s="127">
        <v>54.05</v>
      </c>
      <c r="H104" s="127">
        <v>2276</v>
      </c>
      <c r="I104" s="110">
        <f t="shared" si="20"/>
        <v>2330.0500000000002</v>
      </c>
      <c r="J104" s="110">
        <f t="shared" si="21"/>
        <v>54.05</v>
      </c>
      <c r="K104" s="110">
        <f t="shared" si="22"/>
        <v>2276</v>
      </c>
      <c r="L104" s="111">
        <f t="shared" si="23"/>
        <v>2330.0500000000002</v>
      </c>
    </row>
    <row r="105" spans="1:12" ht="38.25">
      <c r="A105" s="122" t="s">
        <v>222</v>
      </c>
      <c r="B105" s="106" t="s">
        <v>223</v>
      </c>
      <c r="C105" s="68" t="s">
        <v>224</v>
      </c>
      <c r="D105" s="60" t="s">
        <v>15</v>
      </c>
      <c r="E105" s="109">
        <v>2</v>
      </c>
      <c r="F105" s="127">
        <v>1654.74</v>
      </c>
      <c r="G105" s="127">
        <v>51.58</v>
      </c>
      <c r="H105" s="127">
        <v>2017.34</v>
      </c>
      <c r="I105" s="110">
        <f t="shared" si="20"/>
        <v>2068.92</v>
      </c>
      <c r="J105" s="110">
        <f t="shared" si="21"/>
        <v>103.16</v>
      </c>
      <c r="K105" s="110">
        <f t="shared" si="22"/>
        <v>4034.6800000000003</v>
      </c>
      <c r="L105" s="111">
        <f t="shared" si="23"/>
        <v>4137.84</v>
      </c>
    </row>
    <row r="106" spans="1:12" ht="25.5">
      <c r="A106" s="122" t="s">
        <v>225</v>
      </c>
      <c r="B106" s="106" t="s">
        <v>813</v>
      </c>
      <c r="C106" s="68" t="s">
        <v>226</v>
      </c>
      <c r="D106" s="60" t="s">
        <v>19</v>
      </c>
      <c r="E106" s="109">
        <v>12</v>
      </c>
      <c r="F106" s="127">
        <v>488.05</v>
      </c>
      <c r="G106" s="127">
        <v>9.24</v>
      </c>
      <c r="H106" s="127">
        <v>600.96</v>
      </c>
      <c r="I106" s="110">
        <f t="shared" si="20"/>
        <v>610.20000000000005</v>
      </c>
      <c r="J106" s="110">
        <f t="shared" si="21"/>
        <v>110.88</v>
      </c>
      <c r="K106" s="110">
        <f t="shared" si="22"/>
        <v>7211.5199999999995</v>
      </c>
      <c r="L106" s="111">
        <f t="shared" si="23"/>
        <v>7322.4</v>
      </c>
    </row>
    <row r="107" spans="1:12" ht="25.5">
      <c r="A107" s="122" t="s">
        <v>227</v>
      </c>
      <c r="B107" s="106" t="s">
        <v>814</v>
      </c>
      <c r="C107" s="68" t="s">
        <v>228</v>
      </c>
      <c r="D107" s="60" t="s">
        <v>15</v>
      </c>
      <c r="E107" s="109">
        <v>22</v>
      </c>
      <c r="F107" s="127">
        <v>120.87</v>
      </c>
      <c r="G107" s="127">
        <v>18.48</v>
      </c>
      <c r="H107" s="127">
        <v>132.63999999999999</v>
      </c>
      <c r="I107" s="110">
        <f t="shared" si="20"/>
        <v>151.12</v>
      </c>
      <c r="J107" s="110">
        <f t="shared" si="21"/>
        <v>406.56</v>
      </c>
      <c r="K107" s="110">
        <f t="shared" si="22"/>
        <v>2918.08</v>
      </c>
      <c r="L107" s="111">
        <f t="shared" si="23"/>
        <v>3324.64</v>
      </c>
    </row>
    <row r="108" spans="1:12" ht="25.5">
      <c r="A108" s="122" t="s">
        <v>229</v>
      </c>
      <c r="B108" s="106" t="s">
        <v>230</v>
      </c>
      <c r="C108" s="68" t="s">
        <v>231</v>
      </c>
      <c r="D108" s="60" t="s">
        <v>232</v>
      </c>
      <c r="E108" s="109">
        <v>10</v>
      </c>
      <c r="F108" s="127">
        <v>145.59</v>
      </c>
      <c r="G108" s="127">
        <v>37.1</v>
      </c>
      <c r="H108" s="127">
        <v>144.93</v>
      </c>
      <c r="I108" s="110">
        <f t="shared" si="20"/>
        <v>182.03</v>
      </c>
      <c r="J108" s="110">
        <f t="shared" si="21"/>
        <v>371</v>
      </c>
      <c r="K108" s="110">
        <f t="shared" si="22"/>
        <v>1449.3</v>
      </c>
      <c r="L108" s="111">
        <f t="shared" si="23"/>
        <v>1820.3</v>
      </c>
    </row>
    <row r="109" spans="1:12" ht="25.5">
      <c r="A109" s="122" t="s">
        <v>233</v>
      </c>
      <c r="B109" s="106" t="s">
        <v>234</v>
      </c>
      <c r="C109" s="68" t="s">
        <v>235</v>
      </c>
      <c r="D109" s="60" t="s">
        <v>232</v>
      </c>
      <c r="E109" s="109">
        <v>1</v>
      </c>
      <c r="F109" s="127">
        <v>176.02</v>
      </c>
      <c r="G109" s="127">
        <v>52.08</v>
      </c>
      <c r="H109" s="127">
        <v>167.99</v>
      </c>
      <c r="I109" s="110">
        <f t="shared" si="20"/>
        <v>220.07</v>
      </c>
      <c r="J109" s="110">
        <f t="shared" si="21"/>
        <v>52.08</v>
      </c>
      <c r="K109" s="110">
        <f t="shared" si="22"/>
        <v>167.99</v>
      </c>
      <c r="L109" s="111">
        <f t="shared" si="23"/>
        <v>220.07</v>
      </c>
    </row>
    <row r="110" spans="1:12" ht="51">
      <c r="A110" s="122" t="s">
        <v>236</v>
      </c>
      <c r="B110" s="106" t="s">
        <v>237</v>
      </c>
      <c r="C110" s="68" t="s">
        <v>238</v>
      </c>
      <c r="D110" s="60" t="s">
        <v>15</v>
      </c>
      <c r="E110" s="109">
        <v>1</v>
      </c>
      <c r="F110" s="127">
        <v>3991.8</v>
      </c>
      <c r="G110" s="127">
        <v>221.8</v>
      </c>
      <c r="H110" s="127">
        <v>4769.1400000000003</v>
      </c>
      <c r="I110" s="110">
        <f t="shared" si="20"/>
        <v>4990.9399999999996</v>
      </c>
      <c r="J110" s="110">
        <f t="shared" si="21"/>
        <v>221.8</v>
      </c>
      <c r="K110" s="110">
        <f t="shared" si="22"/>
        <v>4769.1399999999994</v>
      </c>
      <c r="L110" s="111">
        <f t="shared" si="23"/>
        <v>4990.9399999999996</v>
      </c>
    </row>
    <row r="111" spans="1:12" ht="25.5">
      <c r="A111" s="122" t="s">
        <v>239</v>
      </c>
      <c r="B111" s="106" t="s">
        <v>240</v>
      </c>
      <c r="C111" s="68" t="s">
        <v>241</v>
      </c>
      <c r="D111" s="60" t="s">
        <v>19</v>
      </c>
      <c r="E111" s="109">
        <v>68.31</v>
      </c>
      <c r="F111" s="127">
        <v>1276.53</v>
      </c>
      <c r="G111" s="127">
        <v>0</v>
      </c>
      <c r="H111" s="127">
        <v>1529.66</v>
      </c>
      <c r="I111" s="110" t="str">
        <f>TRUNC(F111 * (1 + 19.83 / 100), 2) &amp;CHAR(10)&amp; "(19.83%)"</f>
        <v>1529,66
(19.83%)</v>
      </c>
      <c r="J111" s="110">
        <f t="shared" si="21"/>
        <v>0</v>
      </c>
      <c r="K111" s="110">
        <f t="shared" si="22"/>
        <v>104491.07</v>
      </c>
      <c r="L111" s="111">
        <f>TRUNC(E111 * TRUNC(F111 * (1 + 19.83 / 100), 2), 2)</f>
        <v>104491.07</v>
      </c>
    </row>
    <row r="112" spans="1:12" ht="51">
      <c r="A112" s="122" t="s">
        <v>242</v>
      </c>
      <c r="B112" s="106" t="s">
        <v>243</v>
      </c>
      <c r="C112" s="68" t="s">
        <v>244</v>
      </c>
      <c r="D112" s="60" t="s">
        <v>15</v>
      </c>
      <c r="E112" s="109">
        <v>2</v>
      </c>
      <c r="F112" s="127">
        <v>558.28</v>
      </c>
      <c r="G112" s="127">
        <v>124.36</v>
      </c>
      <c r="H112" s="127">
        <v>573.65</v>
      </c>
      <c r="I112" s="110">
        <f>TRUNC(F112 * (1 + 25.03 / 100), 2)</f>
        <v>698.01</v>
      </c>
      <c r="J112" s="110">
        <f t="shared" si="21"/>
        <v>248.72</v>
      </c>
      <c r="K112" s="110">
        <f t="shared" si="22"/>
        <v>1147.3</v>
      </c>
      <c r="L112" s="111">
        <f>TRUNC(E112 * I112, 2)</f>
        <v>1396.02</v>
      </c>
    </row>
    <row r="113" spans="1:12" ht="51">
      <c r="A113" s="122" t="s">
        <v>245</v>
      </c>
      <c r="B113" s="106" t="s">
        <v>246</v>
      </c>
      <c r="C113" s="68" t="s">
        <v>247</v>
      </c>
      <c r="D113" s="60" t="s">
        <v>15</v>
      </c>
      <c r="E113" s="109">
        <v>2</v>
      </c>
      <c r="F113" s="127">
        <v>1102.8599999999999</v>
      </c>
      <c r="G113" s="127">
        <v>248.73</v>
      </c>
      <c r="H113" s="127">
        <v>1130.17</v>
      </c>
      <c r="I113" s="110">
        <f>TRUNC(F113 * (1 + 25.03 / 100), 2)</f>
        <v>1378.9</v>
      </c>
      <c r="J113" s="110">
        <f t="shared" si="21"/>
        <v>497.46</v>
      </c>
      <c r="K113" s="110">
        <f t="shared" si="22"/>
        <v>2260.34</v>
      </c>
      <c r="L113" s="111">
        <f>TRUNC(E113 * I113, 2)</f>
        <v>2757.8</v>
      </c>
    </row>
    <row r="114" spans="1:12" ht="51">
      <c r="A114" s="122" t="s">
        <v>248</v>
      </c>
      <c r="B114" s="106" t="s">
        <v>249</v>
      </c>
      <c r="C114" s="68" t="s">
        <v>250</v>
      </c>
      <c r="D114" s="60" t="s">
        <v>15</v>
      </c>
      <c r="E114" s="109">
        <v>11</v>
      </c>
      <c r="F114" s="127">
        <v>1732.73</v>
      </c>
      <c r="G114" s="127">
        <v>465.21</v>
      </c>
      <c r="H114" s="127">
        <v>1701.22</v>
      </c>
      <c r="I114" s="110">
        <f>TRUNC(F114 * (1 + 25.03 / 100), 2)</f>
        <v>2166.4299999999998</v>
      </c>
      <c r="J114" s="110">
        <f t="shared" si="21"/>
        <v>5117.3100000000004</v>
      </c>
      <c r="K114" s="110">
        <f t="shared" si="22"/>
        <v>18713.419999999998</v>
      </c>
      <c r="L114" s="111">
        <f>TRUNC(E114 * I114, 2)</f>
        <v>23830.73</v>
      </c>
    </row>
    <row r="115" spans="1:12" ht="51">
      <c r="A115" s="122" t="s">
        <v>251</v>
      </c>
      <c r="B115" s="106" t="s">
        <v>252</v>
      </c>
      <c r="C115" s="68" t="s">
        <v>253</v>
      </c>
      <c r="D115" s="60" t="s">
        <v>15</v>
      </c>
      <c r="E115" s="109">
        <v>11</v>
      </c>
      <c r="F115" s="127">
        <v>1152.04</v>
      </c>
      <c r="G115" s="127">
        <v>279.91000000000003</v>
      </c>
      <c r="H115" s="127">
        <v>1160.48</v>
      </c>
      <c r="I115" s="110">
        <f>TRUNC(F115 * (1 + 25.03 / 100), 2)</f>
        <v>1440.39</v>
      </c>
      <c r="J115" s="110">
        <f t="shared" si="21"/>
        <v>3079.01</v>
      </c>
      <c r="K115" s="110">
        <f t="shared" si="22"/>
        <v>12765.28</v>
      </c>
      <c r="L115" s="111">
        <f>TRUNC(E115 * I115, 2)</f>
        <v>15844.29</v>
      </c>
    </row>
    <row r="116" spans="1:12" ht="25.5">
      <c r="A116" s="122" t="s">
        <v>254</v>
      </c>
      <c r="B116" s="106" t="s">
        <v>255</v>
      </c>
      <c r="C116" s="68" t="s">
        <v>256</v>
      </c>
      <c r="D116" s="60" t="s">
        <v>15</v>
      </c>
      <c r="E116" s="109">
        <v>2</v>
      </c>
      <c r="F116" s="127">
        <v>600</v>
      </c>
      <c r="G116" s="127">
        <v>0</v>
      </c>
      <c r="H116" s="127">
        <v>718.98</v>
      </c>
      <c r="I116" s="110" t="str">
        <f>TRUNC(F116 * (1 + 19.83 / 100), 2) &amp;CHAR(10)&amp; "(19.83%)"</f>
        <v>718,98
(19.83%)</v>
      </c>
      <c r="J116" s="110">
        <f t="shared" si="21"/>
        <v>0</v>
      </c>
      <c r="K116" s="110">
        <f t="shared" si="22"/>
        <v>1437.96</v>
      </c>
      <c r="L116" s="111">
        <f>TRUNC(E116 * TRUNC(F116 * (1 + 19.83 / 100), 2), 2)</f>
        <v>1437.96</v>
      </c>
    </row>
    <row r="117" spans="1:12" ht="25.5">
      <c r="A117" s="122" t="s">
        <v>257</v>
      </c>
      <c r="B117" s="106" t="s">
        <v>258</v>
      </c>
      <c r="C117" s="68" t="s">
        <v>259</v>
      </c>
      <c r="D117" s="60" t="s">
        <v>15</v>
      </c>
      <c r="E117" s="109">
        <v>2</v>
      </c>
      <c r="F117" s="127">
        <v>1300</v>
      </c>
      <c r="G117" s="127">
        <v>0</v>
      </c>
      <c r="H117" s="127">
        <v>1557.79</v>
      </c>
      <c r="I117" s="110" t="str">
        <f>TRUNC(F117 * (1 + 19.83 / 100), 2) &amp;CHAR(10)&amp; "(19.83%)"</f>
        <v>1557,79
(19.83%)</v>
      </c>
      <c r="J117" s="110">
        <f t="shared" si="21"/>
        <v>0</v>
      </c>
      <c r="K117" s="110">
        <f t="shared" si="22"/>
        <v>3115.58</v>
      </c>
      <c r="L117" s="111">
        <f>TRUNC(E117 * TRUNC(F117 * (1 + 19.83 / 100), 2), 2)</f>
        <v>3115.58</v>
      </c>
    </row>
    <row r="118" spans="1:12" ht="55.5" customHeight="1">
      <c r="A118" s="122" t="s">
        <v>260</v>
      </c>
      <c r="B118" s="106" t="s">
        <v>261</v>
      </c>
      <c r="C118" s="68" t="s">
        <v>262</v>
      </c>
      <c r="D118" s="60" t="s">
        <v>19</v>
      </c>
      <c r="E118" s="109">
        <v>73</v>
      </c>
      <c r="F118" s="127">
        <v>445.71</v>
      </c>
      <c r="G118" s="127">
        <v>186.68</v>
      </c>
      <c r="H118" s="127">
        <v>370.59</v>
      </c>
      <c r="I118" s="110">
        <f t="shared" ref="I118:I124" si="24">TRUNC(F118 * (1 + 25.03 / 100), 2)</f>
        <v>557.27</v>
      </c>
      <c r="J118" s="110">
        <f t="shared" si="21"/>
        <v>13627.64</v>
      </c>
      <c r="K118" s="110">
        <f t="shared" si="22"/>
        <v>27053.07</v>
      </c>
      <c r="L118" s="111">
        <f t="shared" ref="L118:L124" si="25">TRUNC(E118 * I118, 2)</f>
        <v>40680.71</v>
      </c>
    </row>
    <row r="119" spans="1:12" ht="29.25" customHeight="1">
      <c r="A119" s="122" t="s">
        <v>263</v>
      </c>
      <c r="B119" s="106" t="s">
        <v>264</v>
      </c>
      <c r="C119" s="68" t="s">
        <v>265</v>
      </c>
      <c r="D119" s="60" t="s">
        <v>19</v>
      </c>
      <c r="E119" s="109">
        <v>27</v>
      </c>
      <c r="F119" s="127">
        <v>289.85000000000002</v>
      </c>
      <c r="G119" s="127">
        <v>159.97999999999999</v>
      </c>
      <c r="H119" s="127">
        <v>202.41</v>
      </c>
      <c r="I119" s="110">
        <f t="shared" si="24"/>
        <v>362.39</v>
      </c>
      <c r="J119" s="110">
        <f t="shared" si="21"/>
        <v>4319.46</v>
      </c>
      <c r="K119" s="110">
        <f t="shared" si="22"/>
        <v>5465.0700000000006</v>
      </c>
      <c r="L119" s="111">
        <f t="shared" si="25"/>
        <v>9784.5300000000007</v>
      </c>
    </row>
    <row r="120" spans="1:12" ht="63.75">
      <c r="A120" s="122" t="s">
        <v>266</v>
      </c>
      <c r="B120" s="106" t="s">
        <v>267</v>
      </c>
      <c r="C120" s="68" t="s">
        <v>268</v>
      </c>
      <c r="D120" s="60" t="s">
        <v>26</v>
      </c>
      <c r="E120" s="109">
        <v>17</v>
      </c>
      <c r="F120" s="127">
        <v>429.03</v>
      </c>
      <c r="G120" s="127">
        <v>123.96</v>
      </c>
      <c r="H120" s="127">
        <v>412.45</v>
      </c>
      <c r="I120" s="110">
        <f t="shared" si="24"/>
        <v>536.41</v>
      </c>
      <c r="J120" s="110">
        <f t="shared" si="21"/>
        <v>2107.3200000000002</v>
      </c>
      <c r="K120" s="110">
        <f t="shared" si="22"/>
        <v>7011.65</v>
      </c>
      <c r="L120" s="111">
        <f t="shared" si="25"/>
        <v>9118.9699999999993</v>
      </c>
    </row>
    <row r="121" spans="1:12" ht="63.75">
      <c r="A121" s="122" t="s">
        <v>269</v>
      </c>
      <c r="B121" s="106" t="s">
        <v>270</v>
      </c>
      <c r="C121" s="68" t="s">
        <v>906</v>
      </c>
      <c r="D121" s="60" t="s">
        <v>15</v>
      </c>
      <c r="E121" s="109">
        <v>1</v>
      </c>
      <c r="F121" s="127">
        <v>2486.42</v>
      </c>
      <c r="G121" s="127">
        <v>495.84</v>
      </c>
      <c r="H121" s="127">
        <v>2612.9299999999998</v>
      </c>
      <c r="I121" s="110">
        <f t="shared" si="24"/>
        <v>3108.77</v>
      </c>
      <c r="J121" s="110">
        <f t="shared" si="21"/>
        <v>495.84</v>
      </c>
      <c r="K121" s="110">
        <f t="shared" si="22"/>
        <v>2612.9299999999998</v>
      </c>
      <c r="L121" s="111">
        <f t="shared" si="25"/>
        <v>3108.77</v>
      </c>
    </row>
    <row r="122" spans="1:12" ht="66" customHeight="1">
      <c r="A122" s="122" t="s">
        <v>271</v>
      </c>
      <c r="B122" s="106" t="s">
        <v>272</v>
      </c>
      <c r="C122" s="68" t="s">
        <v>905</v>
      </c>
      <c r="D122" s="60" t="s">
        <v>15</v>
      </c>
      <c r="E122" s="109">
        <v>2</v>
      </c>
      <c r="F122" s="127">
        <v>4261.7299999999996</v>
      </c>
      <c r="G122" s="127">
        <v>433.86</v>
      </c>
      <c r="H122" s="127">
        <v>4894.58</v>
      </c>
      <c r="I122" s="110">
        <f t="shared" si="24"/>
        <v>5328.44</v>
      </c>
      <c r="J122" s="110">
        <f t="shared" si="21"/>
        <v>867.72</v>
      </c>
      <c r="K122" s="110">
        <f t="shared" si="22"/>
        <v>9789.16</v>
      </c>
      <c r="L122" s="111">
        <f t="shared" si="25"/>
        <v>10656.88</v>
      </c>
    </row>
    <row r="123" spans="1:12" ht="63.75">
      <c r="A123" s="122" t="s">
        <v>273</v>
      </c>
      <c r="B123" s="106" t="s">
        <v>274</v>
      </c>
      <c r="C123" s="68" t="s">
        <v>275</v>
      </c>
      <c r="D123" s="60" t="s">
        <v>15</v>
      </c>
      <c r="E123" s="109">
        <v>2</v>
      </c>
      <c r="F123" s="127">
        <v>5331.79</v>
      </c>
      <c r="G123" s="127">
        <v>1239.5999999999999</v>
      </c>
      <c r="H123" s="127">
        <v>5426.73</v>
      </c>
      <c r="I123" s="110">
        <f t="shared" si="24"/>
        <v>6666.33</v>
      </c>
      <c r="J123" s="110">
        <f t="shared" si="21"/>
        <v>2479.1999999999998</v>
      </c>
      <c r="K123" s="110">
        <f t="shared" si="22"/>
        <v>10853.46</v>
      </c>
      <c r="L123" s="111">
        <f t="shared" si="25"/>
        <v>13332.66</v>
      </c>
    </row>
    <row r="124" spans="1:12" ht="25.5">
      <c r="A124" s="122" t="s">
        <v>276</v>
      </c>
      <c r="B124" s="106" t="s">
        <v>277</v>
      </c>
      <c r="C124" s="68" t="s">
        <v>278</v>
      </c>
      <c r="D124" s="60" t="s">
        <v>19</v>
      </c>
      <c r="E124" s="109">
        <v>13</v>
      </c>
      <c r="F124" s="127">
        <v>479.63</v>
      </c>
      <c r="G124" s="127">
        <v>45.44</v>
      </c>
      <c r="H124" s="127">
        <v>554.24</v>
      </c>
      <c r="I124" s="110">
        <f t="shared" si="24"/>
        <v>599.67999999999995</v>
      </c>
      <c r="J124" s="110">
        <f t="shared" si="21"/>
        <v>590.72</v>
      </c>
      <c r="K124" s="110">
        <f t="shared" si="22"/>
        <v>7205.12</v>
      </c>
      <c r="L124" s="111">
        <f t="shared" si="25"/>
        <v>7795.84</v>
      </c>
    </row>
    <row r="125" spans="1:12">
      <c r="A125" s="122"/>
      <c r="B125" s="106"/>
      <c r="C125" s="68"/>
      <c r="D125" s="60"/>
      <c r="E125" s="109"/>
      <c r="F125" s="110"/>
      <c r="G125" s="110"/>
      <c r="H125" s="110"/>
      <c r="I125" s="110"/>
      <c r="J125" s="110"/>
      <c r="K125" s="110"/>
      <c r="L125" s="111"/>
    </row>
    <row r="126" spans="1:12">
      <c r="A126" s="121" t="s">
        <v>279</v>
      </c>
      <c r="B126" s="107"/>
      <c r="C126" s="67" t="s">
        <v>280</v>
      </c>
      <c r="D126" s="58"/>
      <c r="E126" s="113"/>
      <c r="F126" s="58"/>
      <c r="G126" s="58"/>
      <c r="H126" s="58"/>
      <c r="I126" s="58"/>
      <c r="J126" s="114">
        <f>SUM(J127:J162)</f>
        <v>19292.829999999994</v>
      </c>
      <c r="K126" s="114">
        <f>SUM(K127:K162)</f>
        <v>151036.78999999998</v>
      </c>
      <c r="L126" s="115">
        <f>SUM(L127:L162)</f>
        <v>170329.62</v>
      </c>
    </row>
    <row r="127" spans="1:12" ht="38.25">
      <c r="A127" s="122" t="s">
        <v>281</v>
      </c>
      <c r="B127" s="106" t="s">
        <v>282</v>
      </c>
      <c r="C127" s="68" t="s">
        <v>283</v>
      </c>
      <c r="D127" s="60" t="s">
        <v>15</v>
      </c>
      <c r="E127" s="109">
        <v>1</v>
      </c>
      <c r="F127" s="127">
        <v>415.36</v>
      </c>
      <c r="G127" s="127">
        <v>16.47</v>
      </c>
      <c r="H127" s="127">
        <v>502.85</v>
      </c>
      <c r="I127" s="110">
        <f t="shared" ref="I127:I162" si="26">TRUNC(F127 * (1 + 25.03 / 100), 2)</f>
        <v>519.32000000000005</v>
      </c>
      <c r="J127" s="110">
        <f t="shared" ref="J127:J162" si="27">TRUNC(E127 * G127, 2)</f>
        <v>16.47</v>
      </c>
      <c r="K127" s="110">
        <f t="shared" ref="K127:K162" si="28">L127 - J127</f>
        <v>502.85</v>
      </c>
      <c r="L127" s="111">
        <f t="shared" ref="L127:L162" si="29">TRUNC(E127 * I127, 2)</f>
        <v>519.32000000000005</v>
      </c>
    </row>
    <row r="128" spans="1:12" ht="38.25">
      <c r="A128" s="122" t="s">
        <v>284</v>
      </c>
      <c r="B128" s="106" t="s">
        <v>285</v>
      </c>
      <c r="C128" s="68" t="s">
        <v>286</v>
      </c>
      <c r="D128" s="60" t="s">
        <v>15</v>
      </c>
      <c r="E128" s="109">
        <v>1</v>
      </c>
      <c r="F128" s="127">
        <v>1133.78</v>
      </c>
      <c r="G128" s="127">
        <v>21.85</v>
      </c>
      <c r="H128" s="127">
        <v>1395.71</v>
      </c>
      <c r="I128" s="110">
        <f t="shared" si="26"/>
        <v>1417.56</v>
      </c>
      <c r="J128" s="110">
        <f t="shared" si="27"/>
        <v>21.85</v>
      </c>
      <c r="K128" s="110">
        <f t="shared" si="28"/>
        <v>1395.71</v>
      </c>
      <c r="L128" s="111">
        <f t="shared" si="29"/>
        <v>1417.56</v>
      </c>
    </row>
    <row r="129" spans="1:12" ht="38.25">
      <c r="A129" s="122" t="s">
        <v>287</v>
      </c>
      <c r="B129" s="106" t="s">
        <v>288</v>
      </c>
      <c r="C129" s="68" t="s">
        <v>289</v>
      </c>
      <c r="D129" s="60" t="s">
        <v>15</v>
      </c>
      <c r="E129" s="109">
        <v>2</v>
      </c>
      <c r="F129" s="127">
        <v>2748.03</v>
      </c>
      <c r="G129" s="127">
        <v>181.45</v>
      </c>
      <c r="H129" s="127">
        <v>3254.41</v>
      </c>
      <c r="I129" s="110">
        <f t="shared" si="26"/>
        <v>3435.86</v>
      </c>
      <c r="J129" s="110">
        <f t="shared" si="27"/>
        <v>362.9</v>
      </c>
      <c r="K129" s="110">
        <f t="shared" si="28"/>
        <v>6508.8200000000006</v>
      </c>
      <c r="L129" s="111">
        <f t="shared" si="29"/>
        <v>6871.72</v>
      </c>
    </row>
    <row r="130" spans="1:12" ht="29.25" customHeight="1">
      <c r="A130" s="122" t="s">
        <v>290</v>
      </c>
      <c r="B130" s="106" t="s">
        <v>291</v>
      </c>
      <c r="C130" s="68" t="s">
        <v>292</v>
      </c>
      <c r="D130" s="60" t="s">
        <v>15</v>
      </c>
      <c r="E130" s="109">
        <v>1</v>
      </c>
      <c r="F130" s="127">
        <v>1623.21</v>
      </c>
      <c r="G130" s="127">
        <v>102.74</v>
      </c>
      <c r="H130" s="127">
        <v>1926.75</v>
      </c>
      <c r="I130" s="110">
        <f t="shared" si="26"/>
        <v>2029.49</v>
      </c>
      <c r="J130" s="110">
        <f t="shared" si="27"/>
        <v>102.74</v>
      </c>
      <c r="K130" s="110">
        <f t="shared" si="28"/>
        <v>1926.75</v>
      </c>
      <c r="L130" s="111">
        <f t="shared" si="29"/>
        <v>2029.49</v>
      </c>
    </row>
    <row r="131" spans="1:12" ht="22.5">
      <c r="A131" s="122" t="s">
        <v>293</v>
      </c>
      <c r="B131" s="106" t="s">
        <v>294</v>
      </c>
      <c r="C131" s="68" t="s">
        <v>295</v>
      </c>
      <c r="D131" s="60" t="s">
        <v>15</v>
      </c>
      <c r="E131" s="109">
        <v>2</v>
      </c>
      <c r="F131" s="127">
        <v>9.4600000000000009</v>
      </c>
      <c r="G131" s="127">
        <v>1.18</v>
      </c>
      <c r="H131" s="127">
        <v>10.64</v>
      </c>
      <c r="I131" s="110">
        <f t="shared" si="26"/>
        <v>11.82</v>
      </c>
      <c r="J131" s="110">
        <f t="shared" si="27"/>
        <v>2.36</v>
      </c>
      <c r="K131" s="110">
        <f t="shared" si="28"/>
        <v>21.28</v>
      </c>
      <c r="L131" s="111">
        <f t="shared" si="29"/>
        <v>23.64</v>
      </c>
    </row>
    <row r="132" spans="1:12" ht="25.5">
      <c r="A132" s="122" t="s">
        <v>296</v>
      </c>
      <c r="B132" s="106" t="s">
        <v>819</v>
      </c>
      <c r="C132" s="68" t="s">
        <v>297</v>
      </c>
      <c r="D132" s="60" t="s">
        <v>15</v>
      </c>
      <c r="E132" s="109">
        <v>16</v>
      </c>
      <c r="F132" s="127">
        <v>9.8800000000000008</v>
      </c>
      <c r="G132" s="127">
        <v>1.62</v>
      </c>
      <c r="H132" s="127">
        <v>10.73</v>
      </c>
      <c r="I132" s="110">
        <f t="shared" si="26"/>
        <v>12.35</v>
      </c>
      <c r="J132" s="110">
        <f t="shared" si="27"/>
        <v>25.92</v>
      </c>
      <c r="K132" s="110">
        <f t="shared" si="28"/>
        <v>171.68</v>
      </c>
      <c r="L132" s="111">
        <f t="shared" si="29"/>
        <v>197.6</v>
      </c>
    </row>
    <row r="133" spans="1:12" ht="25.5">
      <c r="A133" s="122" t="s">
        <v>298</v>
      </c>
      <c r="B133" s="106" t="s">
        <v>820</v>
      </c>
      <c r="C133" s="68" t="s">
        <v>299</v>
      </c>
      <c r="D133" s="60" t="s">
        <v>15</v>
      </c>
      <c r="E133" s="109">
        <v>24</v>
      </c>
      <c r="F133" s="127">
        <v>10.77</v>
      </c>
      <c r="G133" s="127">
        <v>2.2599999999999998</v>
      </c>
      <c r="H133" s="127">
        <v>11.2</v>
      </c>
      <c r="I133" s="110">
        <f t="shared" si="26"/>
        <v>13.46</v>
      </c>
      <c r="J133" s="110">
        <f t="shared" si="27"/>
        <v>54.24</v>
      </c>
      <c r="K133" s="110">
        <f t="shared" si="28"/>
        <v>268.8</v>
      </c>
      <c r="L133" s="111">
        <f t="shared" si="29"/>
        <v>323.04000000000002</v>
      </c>
    </row>
    <row r="134" spans="1:12" ht="25.5">
      <c r="A134" s="122" t="s">
        <v>300</v>
      </c>
      <c r="B134" s="106" t="s">
        <v>821</v>
      </c>
      <c r="C134" s="68" t="s">
        <v>301</v>
      </c>
      <c r="D134" s="60" t="s">
        <v>15</v>
      </c>
      <c r="E134" s="109">
        <v>6</v>
      </c>
      <c r="F134" s="127">
        <v>62.13</v>
      </c>
      <c r="G134" s="127">
        <v>6.8</v>
      </c>
      <c r="H134" s="127">
        <v>70.88</v>
      </c>
      <c r="I134" s="110">
        <f t="shared" si="26"/>
        <v>77.680000000000007</v>
      </c>
      <c r="J134" s="110">
        <f t="shared" si="27"/>
        <v>40.799999999999997</v>
      </c>
      <c r="K134" s="110">
        <f t="shared" si="28"/>
        <v>425.28</v>
      </c>
      <c r="L134" s="111">
        <f t="shared" si="29"/>
        <v>466.08</v>
      </c>
    </row>
    <row r="135" spans="1:12" ht="25.5">
      <c r="A135" s="122" t="s">
        <v>302</v>
      </c>
      <c r="B135" s="106" t="s">
        <v>822</v>
      </c>
      <c r="C135" s="68" t="s">
        <v>303</v>
      </c>
      <c r="D135" s="60" t="s">
        <v>15</v>
      </c>
      <c r="E135" s="109">
        <v>2</v>
      </c>
      <c r="F135" s="127">
        <v>65.25</v>
      </c>
      <c r="G135" s="127">
        <v>9.35</v>
      </c>
      <c r="H135" s="127">
        <v>72.23</v>
      </c>
      <c r="I135" s="110">
        <f t="shared" si="26"/>
        <v>81.58</v>
      </c>
      <c r="J135" s="110">
        <f t="shared" si="27"/>
        <v>18.7</v>
      </c>
      <c r="K135" s="110">
        <f t="shared" si="28"/>
        <v>144.46</v>
      </c>
      <c r="L135" s="111">
        <f t="shared" si="29"/>
        <v>163.16</v>
      </c>
    </row>
    <row r="136" spans="1:12" ht="25.5">
      <c r="A136" s="122" t="s">
        <v>304</v>
      </c>
      <c r="B136" s="106" t="s">
        <v>823</v>
      </c>
      <c r="C136" s="68" t="s">
        <v>305</v>
      </c>
      <c r="D136" s="60" t="s">
        <v>15</v>
      </c>
      <c r="E136" s="109">
        <v>1</v>
      </c>
      <c r="F136" s="127">
        <v>69.95</v>
      </c>
      <c r="G136" s="127">
        <v>13.88</v>
      </c>
      <c r="H136" s="127">
        <v>73.569999999999993</v>
      </c>
      <c r="I136" s="110">
        <f t="shared" si="26"/>
        <v>87.45</v>
      </c>
      <c r="J136" s="110">
        <f t="shared" si="27"/>
        <v>13.88</v>
      </c>
      <c r="K136" s="110">
        <f t="shared" si="28"/>
        <v>73.570000000000007</v>
      </c>
      <c r="L136" s="111">
        <f t="shared" si="29"/>
        <v>87.45</v>
      </c>
    </row>
    <row r="137" spans="1:12" ht="22.5">
      <c r="A137" s="122" t="s">
        <v>306</v>
      </c>
      <c r="B137" s="106" t="s">
        <v>307</v>
      </c>
      <c r="C137" s="68" t="s">
        <v>308</v>
      </c>
      <c r="D137" s="60" t="s">
        <v>15</v>
      </c>
      <c r="E137" s="109">
        <v>2</v>
      </c>
      <c r="F137" s="127">
        <v>89.39</v>
      </c>
      <c r="G137" s="127">
        <v>20.54</v>
      </c>
      <c r="H137" s="127">
        <v>91.22</v>
      </c>
      <c r="I137" s="110">
        <f t="shared" si="26"/>
        <v>111.76</v>
      </c>
      <c r="J137" s="110">
        <f t="shared" si="27"/>
        <v>41.08</v>
      </c>
      <c r="K137" s="110">
        <f t="shared" si="28"/>
        <v>182.44</v>
      </c>
      <c r="L137" s="111">
        <f t="shared" si="29"/>
        <v>223.52</v>
      </c>
    </row>
    <row r="138" spans="1:12" ht="25.5">
      <c r="A138" s="122" t="s">
        <v>309</v>
      </c>
      <c r="B138" s="106" t="s">
        <v>310</v>
      </c>
      <c r="C138" s="68" t="s">
        <v>311</v>
      </c>
      <c r="D138" s="60" t="s">
        <v>15</v>
      </c>
      <c r="E138" s="109">
        <v>1</v>
      </c>
      <c r="F138" s="127">
        <v>492.07</v>
      </c>
      <c r="G138" s="127">
        <v>45.31</v>
      </c>
      <c r="H138" s="127">
        <v>569.91999999999996</v>
      </c>
      <c r="I138" s="110">
        <f t="shared" si="26"/>
        <v>615.23</v>
      </c>
      <c r="J138" s="110">
        <f t="shared" si="27"/>
        <v>45.31</v>
      </c>
      <c r="K138" s="110">
        <f t="shared" si="28"/>
        <v>569.92000000000007</v>
      </c>
      <c r="L138" s="111">
        <f t="shared" si="29"/>
        <v>615.23</v>
      </c>
    </row>
    <row r="139" spans="1:12" ht="22.5">
      <c r="A139" s="122" t="s">
        <v>312</v>
      </c>
      <c r="B139" s="106" t="s">
        <v>313</v>
      </c>
      <c r="C139" s="68" t="s">
        <v>314</v>
      </c>
      <c r="D139" s="60" t="s">
        <v>15</v>
      </c>
      <c r="E139" s="109">
        <v>20</v>
      </c>
      <c r="F139" s="127">
        <v>98.64</v>
      </c>
      <c r="G139" s="127">
        <v>13.89</v>
      </c>
      <c r="H139" s="127">
        <v>109.43</v>
      </c>
      <c r="I139" s="110">
        <f t="shared" si="26"/>
        <v>123.32</v>
      </c>
      <c r="J139" s="110">
        <f t="shared" si="27"/>
        <v>277.8</v>
      </c>
      <c r="K139" s="110">
        <f t="shared" si="28"/>
        <v>2188.6</v>
      </c>
      <c r="L139" s="111">
        <f t="shared" si="29"/>
        <v>2466.4</v>
      </c>
    </row>
    <row r="140" spans="1:12" ht="25.5">
      <c r="A140" s="122" t="s">
        <v>315</v>
      </c>
      <c r="B140" s="106" t="s">
        <v>316</v>
      </c>
      <c r="C140" s="68" t="s">
        <v>317</v>
      </c>
      <c r="D140" s="60" t="s">
        <v>15</v>
      </c>
      <c r="E140" s="109">
        <v>4</v>
      </c>
      <c r="F140" s="127">
        <v>451.75</v>
      </c>
      <c r="G140" s="127">
        <v>138.5</v>
      </c>
      <c r="H140" s="127">
        <v>426.32</v>
      </c>
      <c r="I140" s="110">
        <f t="shared" si="26"/>
        <v>564.82000000000005</v>
      </c>
      <c r="J140" s="110">
        <f t="shared" si="27"/>
        <v>554</v>
      </c>
      <c r="K140" s="110">
        <f t="shared" si="28"/>
        <v>1705.2800000000002</v>
      </c>
      <c r="L140" s="111">
        <f t="shared" si="29"/>
        <v>2259.2800000000002</v>
      </c>
    </row>
    <row r="141" spans="1:12" ht="25.5">
      <c r="A141" s="122" t="s">
        <v>318</v>
      </c>
      <c r="B141" s="106" t="s">
        <v>319</v>
      </c>
      <c r="C141" s="68" t="s">
        <v>320</v>
      </c>
      <c r="D141" s="60" t="s">
        <v>26</v>
      </c>
      <c r="E141" s="109">
        <v>2</v>
      </c>
      <c r="F141" s="127">
        <v>29.45</v>
      </c>
      <c r="G141" s="127">
        <v>2.15</v>
      </c>
      <c r="H141" s="127">
        <v>34.67</v>
      </c>
      <c r="I141" s="110">
        <f t="shared" si="26"/>
        <v>36.82</v>
      </c>
      <c r="J141" s="110">
        <f t="shared" si="27"/>
        <v>4.3</v>
      </c>
      <c r="K141" s="110">
        <f t="shared" si="28"/>
        <v>69.34</v>
      </c>
      <c r="L141" s="111">
        <f t="shared" si="29"/>
        <v>73.64</v>
      </c>
    </row>
    <row r="142" spans="1:12" ht="25.5">
      <c r="A142" s="122" t="s">
        <v>321</v>
      </c>
      <c r="B142" s="106" t="s">
        <v>322</v>
      </c>
      <c r="C142" s="68" t="s">
        <v>323</v>
      </c>
      <c r="D142" s="60" t="s">
        <v>26</v>
      </c>
      <c r="E142" s="109">
        <v>10</v>
      </c>
      <c r="F142" s="127">
        <v>18.329999999999998</v>
      </c>
      <c r="G142" s="127">
        <v>12.37</v>
      </c>
      <c r="H142" s="127">
        <v>10.54</v>
      </c>
      <c r="I142" s="110">
        <f t="shared" si="26"/>
        <v>22.91</v>
      </c>
      <c r="J142" s="110">
        <f t="shared" si="27"/>
        <v>123.7</v>
      </c>
      <c r="K142" s="110">
        <f t="shared" si="28"/>
        <v>105.39999999999999</v>
      </c>
      <c r="L142" s="111">
        <f t="shared" si="29"/>
        <v>229.1</v>
      </c>
    </row>
    <row r="143" spans="1:12" ht="25.5">
      <c r="A143" s="122" t="s">
        <v>324</v>
      </c>
      <c r="B143" s="106" t="s">
        <v>325</v>
      </c>
      <c r="C143" s="68" t="s">
        <v>326</v>
      </c>
      <c r="D143" s="60" t="s">
        <v>26</v>
      </c>
      <c r="E143" s="109">
        <v>56</v>
      </c>
      <c r="F143" s="127">
        <v>15.48</v>
      </c>
      <c r="G143" s="127">
        <v>11.55</v>
      </c>
      <c r="H143" s="127">
        <v>7.8</v>
      </c>
      <c r="I143" s="110">
        <f t="shared" si="26"/>
        <v>19.350000000000001</v>
      </c>
      <c r="J143" s="110">
        <f t="shared" si="27"/>
        <v>646.79999999999995</v>
      </c>
      <c r="K143" s="110">
        <f t="shared" si="28"/>
        <v>436.79999999999995</v>
      </c>
      <c r="L143" s="111">
        <f t="shared" si="29"/>
        <v>1083.5999999999999</v>
      </c>
    </row>
    <row r="144" spans="1:12" ht="25.5">
      <c r="A144" s="122" t="s">
        <v>327</v>
      </c>
      <c r="B144" s="106" t="s">
        <v>815</v>
      </c>
      <c r="C144" s="68" t="s">
        <v>328</v>
      </c>
      <c r="D144" s="60" t="s">
        <v>26</v>
      </c>
      <c r="E144" s="109">
        <v>130</v>
      </c>
      <c r="F144" s="127">
        <v>82.41</v>
      </c>
      <c r="G144" s="127">
        <v>24.85</v>
      </c>
      <c r="H144" s="127">
        <v>78.180000000000007</v>
      </c>
      <c r="I144" s="110">
        <f t="shared" si="26"/>
        <v>103.03</v>
      </c>
      <c r="J144" s="110">
        <f t="shared" si="27"/>
        <v>3230.5</v>
      </c>
      <c r="K144" s="110">
        <f t="shared" si="28"/>
        <v>10163.4</v>
      </c>
      <c r="L144" s="111">
        <f t="shared" si="29"/>
        <v>13393.9</v>
      </c>
    </row>
    <row r="145" spans="1:12" ht="25.5">
      <c r="A145" s="122" t="s">
        <v>329</v>
      </c>
      <c r="B145" s="106" t="s">
        <v>816</v>
      </c>
      <c r="C145" s="68" t="s">
        <v>331</v>
      </c>
      <c r="D145" s="60" t="s">
        <v>26</v>
      </c>
      <c r="E145" s="109">
        <v>5</v>
      </c>
      <c r="F145" s="127">
        <v>87.04</v>
      </c>
      <c r="G145" s="127">
        <v>22.81</v>
      </c>
      <c r="H145" s="127">
        <v>86.01</v>
      </c>
      <c r="I145" s="110">
        <f t="shared" si="26"/>
        <v>108.82</v>
      </c>
      <c r="J145" s="110">
        <f t="shared" si="27"/>
        <v>114.05</v>
      </c>
      <c r="K145" s="110">
        <f t="shared" si="28"/>
        <v>430.05</v>
      </c>
      <c r="L145" s="111">
        <f t="shared" si="29"/>
        <v>544.1</v>
      </c>
    </row>
    <row r="146" spans="1:12" ht="25.5">
      <c r="A146" s="122" t="s">
        <v>332</v>
      </c>
      <c r="B146" s="106" t="s">
        <v>817</v>
      </c>
      <c r="C146" s="68" t="s">
        <v>333</v>
      </c>
      <c r="D146" s="60" t="s">
        <v>26</v>
      </c>
      <c r="E146" s="109">
        <v>28</v>
      </c>
      <c r="F146" s="127">
        <v>94.72</v>
      </c>
      <c r="G146" s="127">
        <v>24.85</v>
      </c>
      <c r="H146" s="127">
        <v>93.57</v>
      </c>
      <c r="I146" s="110">
        <f t="shared" si="26"/>
        <v>118.42</v>
      </c>
      <c r="J146" s="110">
        <f t="shared" si="27"/>
        <v>695.8</v>
      </c>
      <c r="K146" s="110">
        <f t="shared" si="28"/>
        <v>2619.96</v>
      </c>
      <c r="L146" s="111">
        <f t="shared" si="29"/>
        <v>3315.76</v>
      </c>
    </row>
    <row r="147" spans="1:12" ht="25.5">
      <c r="A147" s="122" t="s">
        <v>334</v>
      </c>
      <c r="B147" s="106" t="s">
        <v>818</v>
      </c>
      <c r="C147" s="68" t="s">
        <v>335</v>
      </c>
      <c r="D147" s="60" t="s">
        <v>26</v>
      </c>
      <c r="E147" s="109">
        <v>2</v>
      </c>
      <c r="F147" s="127">
        <v>119.42</v>
      </c>
      <c r="G147" s="127">
        <v>26.91</v>
      </c>
      <c r="H147" s="127">
        <v>122.4</v>
      </c>
      <c r="I147" s="110">
        <f t="shared" si="26"/>
        <v>149.31</v>
      </c>
      <c r="J147" s="110">
        <f t="shared" si="27"/>
        <v>53.82</v>
      </c>
      <c r="K147" s="110">
        <f t="shared" si="28"/>
        <v>244.8</v>
      </c>
      <c r="L147" s="111">
        <f t="shared" si="29"/>
        <v>298.62</v>
      </c>
    </row>
    <row r="148" spans="1:12" ht="25.5">
      <c r="A148" s="122" t="s">
        <v>336</v>
      </c>
      <c r="B148" s="106" t="s">
        <v>824</v>
      </c>
      <c r="C148" s="68" t="s">
        <v>337</v>
      </c>
      <c r="D148" s="60" t="s">
        <v>26</v>
      </c>
      <c r="E148" s="109">
        <v>323</v>
      </c>
      <c r="F148" s="127">
        <v>7.37</v>
      </c>
      <c r="G148" s="127">
        <v>1.36</v>
      </c>
      <c r="H148" s="127">
        <v>7.85</v>
      </c>
      <c r="I148" s="110">
        <f t="shared" si="26"/>
        <v>9.2100000000000009</v>
      </c>
      <c r="J148" s="110">
        <f t="shared" si="27"/>
        <v>439.28</v>
      </c>
      <c r="K148" s="110">
        <f t="shared" si="28"/>
        <v>2535.5500000000002</v>
      </c>
      <c r="L148" s="111">
        <f t="shared" si="29"/>
        <v>2974.83</v>
      </c>
    </row>
    <row r="149" spans="1:12" ht="25.5">
      <c r="A149" s="122" t="s">
        <v>338</v>
      </c>
      <c r="B149" s="106" t="s">
        <v>825</v>
      </c>
      <c r="C149" s="68" t="s">
        <v>339</v>
      </c>
      <c r="D149" s="60" t="s">
        <v>26</v>
      </c>
      <c r="E149" s="109">
        <v>385</v>
      </c>
      <c r="F149" s="127">
        <v>10</v>
      </c>
      <c r="G149" s="127">
        <v>1.77</v>
      </c>
      <c r="H149" s="127">
        <v>10.73</v>
      </c>
      <c r="I149" s="110">
        <f t="shared" si="26"/>
        <v>12.5</v>
      </c>
      <c r="J149" s="110">
        <f t="shared" si="27"/>
        <v>681.45</v>
      </c>
      <c r="K149" s="110">
        <f t="shared" si="28"/>
        <v>4131.05</v>
      </c>
      <c r="L149" s="111">
        <f t="shared" si="29"/>
        <v>4812.5</v>
      </c>
    </row>
    <row r="150" spans="1:12" ht="25.5">
      <c r="A150" s="122" t="s">
        <v>340</v>
      </c>
      <c r="B150" s="106" t="s">
        <v>826</v>
      </c>
      <c r="C150" s="68" t="s">
        <v>341</v>
      </c>
      <c r="D150" s="60" t="s">
        <v>26</v>
      </c>
      <c r="E150" s="109">
        <v>255</v>
      </c>
      <c r="F150" s="127">
        <v>11.75</v>
      </c>
      <c r="G150" s="127">
        <v>0.28999999999999998</v>
      </c>
      <c r="H150" s="127">
        <v>14.4</v>
      </c>
      <c r="I150" s="110">
        <f t="shared" si="26"/>
        <v>14.69</v>
      </c>
      <c r="J150" s="110">
        <f t="shared" si="27"/>
        <v>73.95</v>
      </c>
      <c r="K150" s="110">
        <f t="shared" si="28"/>
        <v>3672</v>
      </c>
      <c r="L150" s="111">
        <f t="shared" si="29"/>
        <v>3745.95</v>
      </c>
    </row>
    <row r="151" spans="1:12" ht="22.5">
      <c r="A151" s="122" t="s">
        <v>342</v>
      </c>
      <c r="B151" s="106" t="s">
        <v>343</v>
      </c>
      <c r="C151" s="68" t="s">
        <v>344</v>
      </c>
      <c r="D151" s="60" t="s">
        <v>26</v>
      </c>
      <c r="E151" s="109">
        <v>387</v>
      </c>
      <c r="F151" s="127">
        <v>19.809999999999999</v>
      </c>
      <c r="G151" s="127">
        <v>0.43</v>
      </c>
      <c r="H151" s="127">
        <v>24.33</v>
      </c>
      <c r="I151" s="110">
        <f t="shared" si="26"/>
        <v>24.76</v>
      </c>
      <c r="J151" s="110">
        <f t="shared" si="27"/>
        <v>166.41</v>
      </c>
      <c r="K151" s="110">
        <f t="shared" si="28"/>
        <v>9415.7100000000009</v>
      </c>
      <c r="L151" s="111">
        <f t="shared" si="29"/>
        <v>9582.1200000000008</v>
      </c>
    </row>
    <row r="152" spans="1:12" ht="22.5">
      <c r="A152" s="122" t="s">
        <v>345</v>
      </c>
      <c r="B152" s="106" t="s">
        <v>346</v>
      </c>
      <c r="C152" s="68" t="s">
        <v>347</v>
      </c>
      <c r="D152" s="60" t="s">
        <v>26</v>
      </c>
      <c r="E152" s="109">
        <v>77</v>
      </c>
      <c r="F152" s="127">
        <v>60.07</v>
      </c>
      <c r="G152" s="127">
        <v>2.96</v>
      </c>
      <c r="H152" s="127">
        <v>72.14</v>
      </c>
      <c r="I152" s="110">
        <f t="shared" si="26"/>
        <v>75.099999999999994</v>
      </c>
      <c r="J152" s="110">
        <f t="shared" si="27"/>
        <v>227.92</v>
      </c>
      <c r="K152" s="110">
        <f t="shared" si="28"/>
        <v>5554.78</v>
      </c>
      <c r="L152" s="111">
        <f t="shared" si="29"/>
        <v>5782.7</v>
      </c>
    </row>
    <row r="153" spans="1:12" ht="22.5">
      <c r="A153" s="122" t="s">
        <v>348</v>
      </c>
      <c r="B153" s="106" t="s">
        <v>349</v>
      </c>
      <c r="C153" s="68" t="s">
        <v>350</v>
      </c>
      <c r="D153" s="60" t="s">
        <v>26</v>
      </c>
      <c r="E153" s="109">
        <v>306</v>
      </c>
      <c r="F153" s="127">
        <v>111.68</v>
      </c>
      <c r="G153" s="127">
        <v>4.37</v>
      </c>
      <c r="H153" s="127">
        <v>135.26</v>
      </c>
      <c r="I153" s="110">
        <f t="shared" si="26"/>
        <v>139.63</v>
      </c>
      <c r="J153" s="110">
        <f t="shared" si="27"/>
        <v>1337.22</v>
      </c>
      <c r="K153" s="110">
        <f t="shared" si="28"/>
        <v>41389.56</v>
      </c>
      <c r="L153" s="111">
        <f t="shared" si="29"/>
        <v>42726.78</v>
      </c>
    </row>
    <row r="154" spans="1:12" ht="25.5">
      <c r="A154" s="122" t="s">
        <v>351</v>
      </c>
      <c r="B154" s="106" t="s">
        <v>352</v>
      </c>
      <c r="C154" s="68" t="s">
        <v>353</v>
      </c>
      <c r="D154" s="60" t="s">
        <v>15</v>
      </c>
      <c r="E154" s="109">
        <v>3</v>
      </c>
      <c r="F154" s="127">
        <v>101.47</v>
      </c>
      <c r="G154" s="127">
        <v>53.84</v>
      </c>
      <c r="H154" s="127">
        <v>73.02</v>
      </c>
      <c r="I154" s="110">
        <f t="shared" si="26"/>
        <v>126.86</v>
      </c>
      <c r="J154" s="110">
        <f t="shared" si="27"/>
        <v>161.52000000000001</v>
      </c>
      <c r="K154" s="110">
        <f t="shared" si="28"/>
        <v>219.05999999999997</v>
      </c>
      <c r="L154" s="111">
        <f t="shared" si="29"/>
        <v>380.58</v>
      </c>
    </row>
    <row r="155" spans="1:12" ht="25.5">
      <c r="A155" s="122" t="s">
        <v>354</v>
      </c>
      <c r="B155" s="106" t="s">
        <v>355</v>
      </c>
      <c r="C155" s="68" t="s">
        <v>356</v>
      </c>
      <c r="D155" s="60" t="s">
        <v>15</v>
      </c>
      <c r="E155" s="109">
        <v>118</v>
      </c>
      <c r="F155" s="127">
        <v>68.069999999999993</v>
      </c>
      <c r="G155" s="127">
        <v>13.06</v>
      </c>
      <c r="H155" s="127">
        <v>72.040000000000006</v>
      </c>
      <c r="I155" s="110">
        <f t="shared" si="26"/>
        <v>85.1</v>
      </c>
      <c r="J155" s="110">
        <f t="shared" si="27"/>
        <v>1541.08</v>
      </c>
      <c r="K155" s="110">
        <f t="shared" si="28"/>
        <v>8500.7199999999993</v>
      </c>
      <c r="L155" s="111">
        <f t="shared" si="29"/>
        <v>10041.799999999999</v>
      </c>
    </row>
    <row r="156" spans="1:12" ht="38.25">
      <c r="A156" s="122" t="s">
        <v>357</v>
      </c>
      <c r="B156" s="106" t="s">
        <v>358</v>
      </c>
      <c r="C156" s="68" t="s">
        <v>359</v>
      </c>
      <c r="D156" s="60" t="s">
        <v>15</v>
      </c>
      <c r="E156" s="109">
        <v>140</v>
      </c>
      <c r="F156" s="127">
        <v>138.44999999999999</v>
      </c>
      <c r="G156" s="127">
        <v>40.4</v>
      </c>
      <c r="H156" s="127">
        <v>132.69999999999999</v>
      </c>
      <c r="I156" s="110">
        <f t="shared" si="26"/>
        <v>173.1</v>
      </c>
      <c r="J156" s="110">
        <f t="shared" si="27"/>
        <v>5656</v>
      </c>
      <c r="K156" s="110">
        <f t="shared" si="28"/>
        <v>18578</v>
      </c>
      <c r="L156" s="111">
        <f t="shared" si="29"/>
        <v>24234</v>
      </c>
    </row>
    <row r="157" spans="1:12" ht="25.5">
      <c r="A157" s="122" t="s">
        <v>360</v>
      </c>
      <c r="B157" s="106" t="s">
        <v>827</v>
      </c>
      <c r="C157" s="68" t="s">
        <v>361</v>
      </c>
      <c r="D157" s="60" t="s">
        <v>15</v>
      </c>
      <c r="E157" s="109">
        <v>28</v>
      </c>
      <c r="F157" s="127">
        <v>22.03</v>
      </c>
      <c r="G157" s="127">
        <v>10.27</v>
      </c>
      <c r="H157" s="127">
        <v>17.27</v>
      </c>
      <c r="I157" s="110">
        <f t="shared" si="26"/>
        <v>27.54</v>
      </c>
      <c r="J157" s="110">
        <f t="shared" si="27"/>
        <v>287.56</v>
      </c>
      <c r="K157" s="110">
        <f t="shared" si="28"/>
        <v>483.56</v>
      </c>
      <c r="L157" s="111">
        <f t="shared" si="29"/>
        <v>771.12</v>
      </c>
    </row>
    <row r="158" spans="1:12" ht="25.5">
      <c r="A158" s="122" t="s">
        <v>362</v>
      </c>
      <c r="B158" s="106" t="s">
        <v>828</v>
      </c>
      <c r="C158" s="68" t="s">
        <v>363</v>
      </c>
      <c r="D158" s="60" t="s">
        <v>15</v>
      </c>
      <c r="E158" s="109">
        <v>1</v>
      </c>
      <c r="F158" s="127">
        <v>34.9</v>
      </c>
      <c r="G158" s="127">
        <v>15.92</v>
      </c>
      <c r="H158" s="127">
        <v>27.71</v>
      </c>
      <c r="I158" s="110">
        <f t="shared" si="26"/>
        <v>43.63</v>
      </c>
      <c r="J158" s="110">
        <f t="shared" si="27"/>
        <v>15.92</v>
      </c>
      <c r="K158" s="110">
        <f t="shared" si="28"/>
        <v>27.71</v>
      </c>
      <c r="L158" s="111">
        <f t="shared" si="29"/>
        <v>43.63</v>
      </c>
    </row>
    <row r="159" spans="1:12" ht="25.5">
      <c r="A159" s="122" t="s">
        <v>364</v>
      </c>
      <c r="B159" s="106" t="s">
        <v>365</v>
      </c>
      <c r="C159" s="68" t="s">
        <v>366</v>
      </c>
      <c r="D159" s="60" t="s">
        <v>15</v>
      </c>
      <c r="E159" s="109">
        <v>70</v>
      </c>
      <c r="F159" s="127">
        <v>77.42</v>
      </c>
      <c r="G159" s="127">
        <v>12.43</v>
      </c>
      <c r="H159" s="127">
        <v>84.36</v>
      </c>
      <c r="I159" s="110">
        <f t="shared" si="26"/>
        <v>96.79</v>
      </c>
      <c r="J159" s="110">
        <f t="shared" si="27"/>
        <v>870.1</v>
      </c>
      <c r="K159" s="110">
        <f t="shared" si="28"/>
        <v>5905.2</v>
      </c>
      <c r="L159" s="111">
        <f t="shared" si="29"/>
        <v>6775.3</v>
      </c>
    </row>
    <row r="160" spans="1:12" ht="25.5">
      <c r="A160" s="122" t="s">
        <v>367</v>
      </c>
      <c r="B160" s="106" t="s">
        <v>368</v>
      </c>
      <c r="C160" s="68" t="s">
        <v>369</v>
      </c>
      <c r="D160" s="60" t="s">
        <v>15</v>
      </c>
      <c r="E160" s="109">
        <v>23</v>
      </c>
      <c r="F160" s="127">
        <v>164.37</v>
      </c>
      <c r="G160" s="127">
        <v>12.43</v>
      </c>
      <c r="H160" s="127">
        <v>193.08</v>
      </c>
      <c r="I160" s="110">
        <f t="shared" si="26"/>
        <v>205.51</v>
      </c>
      <c r="J160" s="110">
        <f t="shared" si="27"/>
        <v>285.89</v>
      </c>
      <c r="K160" s="110">
        <f t="shared" si="28"/>
        <v>4440.8399999999992</v>
      </c>
      <c r="L160" s="111">
        <f t="shared" si="29"/>
        <v>4726.7299999999996</v>
      </c>
    </row>
    <row r="161" spans="1:12" ht="25.5">
      <c r="A161" s="122" t="s">
        <v>370</v>
      </c>
      <c r="B161" s="106" t="s">
        <v>371</v>
      </c>
      <c r="C161" s="68" t="s">
        <v>372</v>
      </c>
      <c r="D161" s="60" t="s">
        <v>15</v>
      </c>
      <c r="E161" s="109">
        <v>25</v>
      </c>
      <c r="F161" s="127">
        <v>103.67</v>
      </c>
      <c r="G161" s="127">
        <v>14.55</v>
      </c>
      <c r="H161" s="127">
        <v>115.06</v>
      </c>
      <c r="I161" s="110">
        <f t="shared" si="26"/>
        <v>129.61000000000001</v>
      </c>
      <c r="J161" s="110">
        <f t="shared" si="27"/>
        <v>363.75</v>
      </c>
      <c r="K161" s="110">
        <f t="shared" si="28"/>
        <v>2876.5</v>
      </c>
      <c r="L161" s="111">
        <f t="shared" si="29"/>
        <v>3240.25</v>
      </c>
    </row>
    <row r="162" spans="1:12" ht="51">
      <c r="A162" s="122" t="s">
        <v>373</v>
      </c>
      <c r="B162" s="106" t="s">
        <v>374</v>
      </c>
      <c r="C162" s="68" t="s">
        <v>375</v>
      </c>
      <c r="D162" s="60" t="s">
        <v>15</v>
      </c>
      <c r="E162" s="109">
        <v>8</v>
      </c>
      <c r="F162" s="127">
        <v>1388.58</v>
      </c>
      <c r="G162" s="127">
        <v>92.22</v>
      </c>
      <c r="H162" s="127">
        <v>1643.92</v>
      </c>
      <c r="I162" s="110">
        <f t="shared" si="26"/>
        <v>1736.14</v>
      </c>
      <c r="J162" s="110">
        <f t="shared" si="27"/>
        <v>737.76</v>
      </c>
      <c r="K162" s="110">
        <f t="shared" si="28"/>
        <v>13151.36</v>
      </c>
      <c r="L162" s="111">
        <f t="shared" si="29"/>
        <v>13889.12</v>
      </c>
    </row>
    <row r="163" spans="1:12">
      <c r="A163" s="122"/>
      <c r="B163" s="106"/>
      <c r="C163" s="68"/>
      <c r="D163" s="60"/>
      <c r="E163" s="109"/>
      <c r="F163" s="110"/>
      <c r="G163" s="110"/>
      <c r="H163" s="110"/>
      <c r="I163" s="110"/>
      <c r="J163" s="110"/>
      <c r="K163" s="110"/>
      <c r="L163" s="111"/>
    </row>
    <row r="164" spans="1:12">
      <c r="A164" s="121" t="s">
        <v>376</v>
      </c>
      <c r="B164" s="107"/>
      <c r="C164" s="67" t="s">
        <v>377</v>
      </c>
      <c r="D164" s="58"/>
      <c r="E164" s="113"/>
      <c r="F164" s="58"/>
      <c r="G164" s="58"/>
      <c r="H164" s="58"/>
      <c r="I164" s="58"/>
      <c r="J164" s="114">
        <f>SUM(J165:J177)</f>
        <v>8921.3100000000013</v>
      </c>
      <c r="K164" s="114">
        <f>SUM(K165:K177)</f>
        <v>60597.56</v>
      </c>
      <c r="L164" s="115">
        <f>SUM(L165:L177)</f>
        <v>69518.87</v>
      </c>
    </row>
    <row r="165" spans="1:12" ht="51">
      <c r="A165" s="122" t="s">
        <v>378</v>
      </c>
      <c r="B165" s="106" t="s">
        <v>379</v>
      </c>
      <c r="C165" s="68" t="s">
        <v>380</v>
      </c>
      <c r="D165" s="60" t="s">
        <v>15</v>
      </c>
      <c r="E165" s="109">
        <v>1</v>
      </c>
      <c r="F165" s="127">
        <v>1680.43</v>
      </c>
      <c r="G165" s="127">
        <v>130.11000000000001</v>
      </c>
      <c r="H165" s="127">
        <v>1970.93</v>
      </c>
      <c r="I165" s="110">
        <f t="shared" ref="I165:I177" si="30">TRUNC(F165 * (1 + 25.03 / 100), 2)</f>
        <v>2101.04</v>
      </c>
      <c r="J165" s="110">
        <f t="shared" ref="J165:J177" si="31">TRUNC(E165 * G165, 2)</f>
        <v>130.11000000000001</v>
      </c>
      <c r="K165" s="110">
        <f t="shared" ref="K165:K177" si="32">L165 - J165</f>
        <v>1970.9299999999998</v>
      </c>
      <c r="L165" s="111">
        <f t="shared" ref="L165:L177" si="33">TRUNC(E165 * I165, 2)</f>
        <v>2101.04</v>
      </c>
    </row>
    <row r="166" spans="1:12" ht="22.5">
      <c r="A166" s="122" t="s">
        <v>381</v>
      </c>
      <c r="B166" s="106" t="s">
        <v>294</v>
      </c>
      <c r="C166" s="68" t="s">
        <v>295</v>
      </c>
      <c r="D166" s="60" t="s">
        <v>15</v>
      </c>
      <c r="E166" s="109">
        <v>1</v>
      </c>
      <c r="F166" s="127">
        <v>9.4600000000000009</v>
      </c>
      <c r="G166" s="127">
        <v>1.18</v>
      </c>
      <c r="H166" s="127">
        <v>10.64</v>
      </c>
      <c r="I166" s="110">
        <f t="shared" si="30"/>
        <v>11.82</v>
      </c>
      <c r="J166" s="110">
        <f t="shared" si="31"/>
        <v>1.18</v>
      </c>
      <c r="K166" s="110">
        <f t="shared" si="32"/>
        <v>10.64</v>
      </c>
      <c r="L166" s="111">
        <f t="shared" si="33"/>
        <v>11.82</v>
      </c>
    </row>
    <row r="167" spans="1:12" ht="25.5">
      <c r="A167" s="122" t="s">
        <v>382</v>
      </c>
      <c r="B167" s="106" t="s">
        <v>819</v>
      </c>
      <c r="C167" s="68" t="s">
        <v>297</v>
      </c>
      <c r="D167" s="60" t="s">
        <v>15</v>
      </c>
      <c r="E167" s="109">
        <v>4</v>
      </c>
      <c r="F167" s="127">
        <v>9.8800000000000008</v>
      </c>
      <c r="G167" s="127">
        <v>1.62</v>
      </c>
      <c r="H167" s="127">
        <v>10.73</v>
      </c>
      <c r="I167" s="110">
        <f t="shared" si="30"/>
        <v>12.35</v>
      </c>
      <c r="J167" s="110">
        <f t="shared" si="31"/>
        <v>6.48</v>
      </c>
      <c r="K167" s="110">
        <f t="shared" si="32"/>
        <v>42.92</v>
      </c>
      <c r="L167" s="111">
        <f t="shared" si="33"/>
        <v>49.4</v>
      </c>
    </row>
    <row r="168" spans="1:12" ht="25.5">
      <c r="A168" s="122" t="s">
        <v>383</v>
      </c>
      <c r="B168" s="106" t="s">
        <v>820</v>
      </c>
      <c r="C168" s="68" t="s">
        <v>299</v>
      </c>
      <c r="D168" s="60" t="s">
        <v>15</v>
      </c>
      <c r="E168" s="109">
        <v>8</v>
      </c>
      <c r="F168" s="127">
        <v>10.77</v>
      </c>
      <c r="G168" s="127">
        <v>2.2599999999999998</v>
      </c>
      <c r="H168" s="127">
        <v>11.2</v>
      </c>
      <c r="I168" s="110">
        <f t="shared" si="30"/>
        <v>13.46</v>
      </c>
      <c r="J168" s="110">
        <f t="shared" si="31"/>
        <v>18.079999999999998</v>
      </c>
      <c r="K168" s="110">
        <f t="shared" si="32"/>
        <v>89.600000000000009</v>
      </c>
      <c r="L168" s="111">
        <f t="shared" si="33"/>
        <v>107.68</v>
      </c>
    </row>
    <row r="169" spans="1:12" ht="25.5">
      <c r="A169" s="122" t="s">
        <v>384</v>
      </c>
      <c r="B169" s="106" t="s">
        <v>829</v>
      </c>
      <c r="C169" s="68" t="s">
        <v>385</v>
      </c>
      <c r="D169" s="60" t="s">
        <v>15</v>
      </c>
      <c r="E169" s="109">
        <v>16</v>
      </c>
      <c r="F169" s="127">
        <v>10.77</v>
      </c>
      <c r="G169" s="127">
        <v>2.2599999999999998</v>
      </c>
      <c r="H169" s="127">
        <v>11.2</v>
      </c>
      <c r="I169" s="110">
        <f t="shared" si="30"/>
        <v>13.46</v>
      </c>
      <c r="J169" s="110">
        <f t="shared" si="31"/>
        <v>36.159999999999997</v>
      </c>
      <c r="K169" s="110">
        <f t="shared" si="32"/>
        <v>179.20000000000002</v>
      </c>
      <c r="L169" s="111">
        <f t="shared" si="33"/>
        <v>215.36</v>
      </c>
    </row>
    <row r="170" spans="1:12" ht="25.5">
      <c r="A170" s="122" t="s">
        <v>386</v>
      </c>
      <c r="B170" s="106" t="s">
        <v>387</v>
      </c>
      <c r="C170" s="68" t="s">
        <v>388</v>
      </c>
      <c r="D170" s="60" t="s">
        <v>15</v>
      </c>
      <c r="E170" s="109">
        <v>1</v>
      </c>
      <c r="F170" s="127">
        <v>306.52</v>
      </c>
      <c r="G170" s="127">
        <v>13.69</v>
      </c>
      <c r="H170" s="127">
        <v>369.55</v>
      </c>
      <c r="I170" s="110">
        <f t="shared" si="30"/>
        <v>383.24</v>
      </c>
      <c r="J170" s="110">
        <f t="shared" si="31"/>
        <v>13.69</v>
      </c>
      <c r="K170" s="110">
        <f t="shared" si="32"/>
        <v>369.55</v>
      </c>
      <c r="L170" s="111">
        <f t="shared" si="33"/>
        <v>383.24</v>
      </c>
    </row>
    <row r="171" spans="1:12" ht="22.5">
      <c r="A171" s="122" t="s">
        <v>389</v>
      </c>
      <c r="B171" s="106" t="s">
        <v>313</v>
      </c>
      <c r="C171" s="68" t="s">
        <v>314</v>
      </c>
      <c r="D171" s="60" t="s">
        <v>15</v>
      </c>
      <c r="E171" s="109">
        <v>4</v>
      </c>
      <c r="F171" s="127">
        <v>98.64</v>
      </c>
      <c r="G171" s="127">
        <v>13.89</v>
      </c>
      <c r="H171" s="127">
        <v>109.43</v>
      </c>
      <c r="I171" s="110">
        <f t="shared" si="30"/>
        <v>123.32</v>
      </c>
      <c r="J171" s="110">
        <f t="shared" si="31"/>
        <v>55.56</v>
      </c>
      <c r="K171" s="110">
        <f t="shared" si="32"/>
        <v>437.71999999999997</v>
      </c>
      <c r="L171" s="111">
        <f t="shared" si="33"/>
        <v>493.28</v>
      </c>
    </row>
    <row r="172" spans="1:12" ht="22.5">
      <c r="A172" s="122" t="s">
        <v>390</v>
      </c>
      <c r="B172" s="106" t="s">
        <v>391</v>
      </c>
      <c r="C172" s="68" t="s">
        <v>392</v>
      </c>
      <c r="D172" s="60" t="s">
        <v>15</v>
      </c>
      <c r="E172" s="109">
        <v>1</v>
      </c>
      <c r="F172" s="127">
        <v>929.92</v>
      </c>
      <c r="G172" s="127">
        <v>26.8</v>
      </c>
      <c r="H172" s="127">
        <v>1135.8699999999999</v>
      </c>
      <c r="I172" s="110">
        <f t="shared" si="30"/>
        <v>1162.67</v>
      </c>
      <c r="J172" s="110">
        <f t="shared" si="31"/>
        <v>26.8</v>
      </c>
      <c r="K172" s="110">
        <f t="shared" si="32"/>
        <v>1135.8700000000001</v>
      </c>
      <c r="L172" s="111">
        <f t="shared" si="33"/>
        <v>1162.67</v>
      </c>
    </row>
    <row r="173" spans="1:12" ht="33.75">
      <c r="A173" s="122" t="s">
        <v>393</v>
      </c>
      <c r="B173" s="106" t="s">
        <v>330</v>
      </c>
      <c r="C173" s="68" t="s">
        <v>331</v>
      </c>
      <c r="D173" s="60" t="s">
        <v>26</v>
      </c>
      <c r="E173" s="109">
        <v>2</v>
      </c>
      <c r="F173" s="127">
        <v>87.04</v>
      </c>
      <c r="G173" s="127">
        <v>22.81</v>
      </c>
      <c r="H173" s="127">
        <v>86.01</v>
      </c>
      <c r="I173" s="110">
        <f t="shared" si="30"/>
        <v>108.82</v>
      </c>
      <c r="J173" s="110">
        <f t="shared" si="31"/>
        <v>45.62</v>
      </c>
      <c r="K173" s="110">
        <f t="shared" si="32"/>
        <v>172.01999999999998</v>
      </c>
      <c r="L173" s="111">
        <f t="shared" si="33"/>
        <v>217.64</v>
      </c>
    </row>
    <row r="174" spans="1:12" ht="22.5">
      <c r="A174" s="122" t="s">
        <v>394</v>
      </c>
      <c r="B174" s="106" t="s">
        <v>395</v>
      </c>
      <c r="C174" s="68" t="s">
        <v>396</v>
      </c>
      <c r="D174" s="60" t="s">
        <v>26</v>
      </c>
      <c r="E174" s="109">
        <v>78</v>
      </c>
      <c r="F174" s="127">
        <v>30.91</v>
      </c>
      <c r="G174" s="127">
        <v>2.17</v>
      </c>
      <c r="H174" s="127">
        <v>36.47</v>
      </c>
      <c r="I174" s="110">
        <f t="shared" si="30"/>
        <v>38.64</v>
      </c>
      <c r="J174" s="110">
        <f t="shared" si="31"/>
        <v>169.26</v>
      </c>
      <c r="K174" s="110">
        <f t="shared" si="32"/>
        <v>2844.66</v>
      </c>
      <c r="L174" s="111">
        <f t="shared" si="33"/>
        <v>3013.92</v>
      </c>
    </row>
    <row r="175" spans="1:12" ht="22.5">
      <c r="A175" s="122" t="s">
        <v>397</v>
      </c>
      <c r="B175" s="106" t="s">
        <v>346</v>
      </c>
      <c r="C175" s="68" t="s">
        <v>347</v>
      </c>
      <c r="D175" s="60" t="s">
        <v>26</v>
      </c>
      <c r="E175" s="109">
        <v>311</v>
      </c>
      <c r="F175" s="127">
        <v>60.07</v>
      </c>
      <c r="G175" s="127">
        <v>2.96</v>
      </c>
      <c r="H175" s="127">
        <v>72.14</v>
      </c>
      <c r="I175" s="110">
        <f t="shared" si="30"/>
        <v>75.099999999999994</v>
      </c>
      <c r="J175" s="110">
        <f t="shared" si="31"/>
        <v>920.56</v>
      </c>
      <c r="K175" s="110">
        <f t="shared" si="32"/>
        <v>22435.539999999997</v>
      </c>
      <c r="L175" s="111">
        <f t="shared" si="33"/>
        <v>23356.1</v>
      </c>
    </row>
    <row r="176" spans="1:12" ht="51">
      <c r="A176" s="122" t="s">
        <v>398</v>
      </c>
      <c r="B176" s="106" t="s">
        <v>399</v>
      </c>
      <c r="C176" s="68" t="s">
        <v>400</v>
      </c>
      <c r="D176" s="60" t="s">
        <v>15</v>
      </c>
      <c r="E176" s="109">
        <v>11</v>
      </c>
      <c r="F176" s="127">
        <v>989.21</v>
      </c>
      <c r="G176" s="127">
        <v>263.48</v>
      </c>
      <c r="H176" s="127">
        <v>973.32</v>
      </c>
      <c r="I176" s="110">
        <f t="shared" si="30"/>
        <v>1236.8</v>
      </c>
      <c r="J176" s="110">
        <f t="shared" si="31"/>
        <v>2898.28</v>
      </c>
      <c r="K176" s="110">
        <f t="shared" si="32"/>
        <v>10706.519999999999</v>
      </c>
      <c r="L176" s="111">
        <f t="shared" si="33"/>
        <v>13604.8</v>
      </c>
    </row>
    <row r="177" spans="1:12" ht="51">
      <c r="A177" s="122" t="s">
        <v>401</v>
      </c>
      <c r="B177" s="106" t="s">
        <v>402</v>
      </c>
      <c r="C177" s="68" t="s">
        <v>403</v>
      </c>
      <c r="D177" s="60" t="s">
        <v>15</v>
      </c>
      <c r="E177" s="109">
        <v>13</v>
      </c>
      <c r="F177" s="127">
        <v>1525.91</v>
      </c>
      <c r="G177" s="127">
        <v>353.81</v>
      </c>
      <c r="H177" s="127">
        <v>1554.03</v>
      </c>
      <c r="I177" s="110">
        <f t="shared" si="30"/>
        <v>1907.84</v>
      </c>
      <c r="J177" s="110">
        <f t="shared" si="31"/>
        <v>4599.53</v>
      </c>
      <c r="K177" s="110">
        <f t="shared" si="32"/>
        <v>20202.39</v>
      </c>
      <c r="L177" s="111">
        <f t="shared" si="33"/>
        <v>24801.919999999998</v>
      </c>
    </row>
    <row r="178" spans="1:12">
      <c r="A178" s="122"/>
      <c r="B178" s="106"/>
      <c r="C178" s="68"/>
      <c r="D178" s="60"/>
      <c r="E178" s="109"/>
      <c r="F178" s="110"/>
      <c r="G178" s="110"/>
      <c r="H178" s="110"/>
      <c r="I178" s="110"/>
      <c r="J178" s="110"/>
      <c r="K178" s="110"/>
      <c r="L178" s="111"/>
    </row>
    <row r="179" spans="1:12">
      <c r="A179" s="121" t="s">
        <v>404</v>
      </c>
      <c r="B179" s="107"/>
      <c r="C179" s="67" t="s">
        <v>405</v>
      </c>
      <c r="D179" s="58"/>
      <c r="E179" s="113"/>
      <c r="F179" s="58"/>
      <c r="G179" s="58"/>
      <c r="H179" s="58"/>
      <c r="I179" s="58"/>
      <c r="J179" s="114">
        <f>SUM(J180:J193)</f>
        <v>3115.95</v>
      </c>
      <c r="K179" s="114">
        <f>SUM(K180:K193)</f>
        <v>9246.3300000000017</v>
      </c>
      <c r="L179" s="115">
        <f>SUM(L180:L193)</f>
        <v>12362.279999999999</v>
      </c>
    </row>
    <row r="180" spans="1:12" ht="25.5">
      <c r="A180" s="122" t="s">
        <v>406</v>
      </c>
      <c r="B180" s="106" t="s">
        <v>407</v>
      </c>
      <c r="C180" s="68" t="s">
        <v>408</v>
      </c>
      <c r="D180" s="60" t="s">
        <v>26</v>
      </c>
      <c r="E180" s="109">
        <v>21</v>
      </c>
      <c r="F180" s="127">
        <v>7.99</v>
      </c>
      <c r="G180" s="127">
        <v>1.35</v>
      </c>
      <c r="H180" s="127">
        <v>8.6300000000000008</v>
      </c>
      <c r="I180" s="110">
        <f t="shared" ref="I180:I193" si="34">TRUNC(F180 * (1 + 25.03 / 100), 2)</f>
        <v>9.98</v>
      </c>
      <c r="J180" s="110">
        <f t="shared" ref="J180:J193" si="35">TRUNC(E180 * G180, 2)</f>
        <v>28.35</v>
      </c>
      <c r="K180" s="110">
        <f t="shared" ref="K180:K193" si="36">L180 - J180</f>
        <v>181.23000000000002</v>
      </c>
      <c r="L180" s="111">
        <f t="shared" ref="L180:L193" si="37">TRUNC(E180 * I180, 2)</f>
        <v>209.58</v>
      </c>
    </row>
    <row r="181" spans="1:12" ht="25.5">
      <c r="A181" s="122" t="s">
        <v>409</v>
      </c>
      <c r="B181" s="106" t="s">
        <v>410</v>
      </c>
      <c r="C181" s="68" t="s">
        <v>411</v>
      </c>
      <c r="D181" s="60" t="s">
        <v>26</v>
      </c>
      <c r="E181" s="109">
        <v>7</v>
      </c>
      <c r="F181" s="127">
        <v>18.66</v>
      </c>
      <c r="G181" s="127">
        <v>0.68</v>
      </c>
      <c r="H181" s="127">
        <v>22.65</v>
      </c>
      <c r="I181" s="110">
        <f t="shared" si="34"/>
        <v>23.33</v>
      </c>
      <c r="J181" s="110">
        <f t="shared" si="35"/>
        <v>4.76</v>
      </c>
      <c r="K181" s="110">
        <f t="shared" si="36"/>
        <v>158.55000000000001</v>
      </c>
      <c r="L181" s="111">
        <f t="shared" si="37"/>
        <v>163.31</v>
      </c>
    </row>
    <row r="182" spans="1:12" ht="25.5">
      <c r="A182" s="122" t="s">
        <v>412</v>
      </c>
      <c r="B182" s="106" t="s">
        <v>413</v>
      </c>
      <c r="C182" s="68" t="s">
        <v>414</v>
      </c>
      <c r="D182" s="60" t="s">
        <v>26</v>
      </c>
      <c r="E182" s="109">
        <v>3</v>
      </c>
      <c r="F182" s="127">
        <v>18.66</v>
      </c>
      <c r="G182" s="127">
        <v>0.68</v>
      </c>
      <c r="H182" s="127">
        <v>22.65</v>
      </c>
      <c r="I182" s="110">
        <f t="shared" si="34"/>
        <v>23.33</v>
      </c>
      <c r="J182" s="110">
        <f t="shared" si="35"/>
        <v>2.04</v>
      </c>
      <c r="K182" s="110">
        <f t="shared" si="36"/>
        <v>67.949999999999989</v>
      </c>
      <c r="L182" s="111">
        <f t="shared" si="37"/>
        <v>69.989999999999995</v>
      </c>
    </row>
    <row r="183" spans="1:12" ht="25.5">
      <c r="A183" s="122" t="s">
        <v>415</v>
      </c>
      <c r="B183" s="106" t="s">
        <v>416</v>
      </c>
      <c r="C183" s="68" t="s">
        <v>417</v>
      </c>
      <c r="D183" s="60" t="s">
        <v>26</v>
      </c>
      <c r="E183" s="109">
        <v>2</v>
      </c>
      <c r="F183" s="127">
        <v>22.49</v>
      </c>
      <c r="G183" s="127">
        <v>1.3</v>
      </c>
      <c r="H183" s="127">
        <v>26.81</v>
      </c>
      <c r="I183" s="110">
        <f t="shared" si="34"/>
        <v>28.11</v>
      </c>
      <c r="J183" s="110">
        <f t="shared" si="35"/>
        <v>2.6</v>
      </c>
      <c r="K183" s="110">
        <f t="shared" si="36"/>
        <v>53.62</v>
      </c>
      <c r="L183" s="111">
        <f t="shared" si="37"/>
        <v>56.22</v>
      </c>
    </row>
    <row r="184" spans="1:12" ht="25.5">
      <c r="A184" s="122" t="s">
        <v>418</v>
      </c>
      <c r="B184" s="106" t="s">
        <v>419</v>
      </c>
      <c r="C184" s="68" t="s">
        <v>420</v>
      </c>
      <c r="D184" s="60" t="s">
        <v>26</v>
      </c>
      <c r="E184" s="109">
        <v>60</v>
      </c>
      <c r="F184" s="127">
        <v>37.130000000000003</v>
      </c>
      <c r="G184" s="127">
        <v>2.35</v>
      </c>
      <c r="H184" s="127">
        <v>44.07</v>
      </c>
      <c r="I184" s="110">
        <f t="shared" si="34"/>
        <v>46.42</v>
      </c>
      <c r="J184" s="110">
        <f t="shared" si="35"/>
        <v>141</v>
      </c>
      <c r="K184" s="110">
        <f t="shared" si="36"/>
        <v>2644.2</v>
      </c>
      <c r="L184" s="111">
        <f t="shared" si="37"/>
        <v>2785.2</v>
      </c>
    </row>
    <row r="185" spans="1:12" ht="25.5">
      <c r="A185" s="122" t="s">
        <v>421</v>
      </c>
      <c r="B185" s="106" t="s">
        <v>422</v>
      </c>
      <c r="C185" s="68" t="s">
        <v>423</v>
      </c>
      <c r="D185" s="60" t="s">
        <v>26</v>
      </c>
      <c r="E185" s="109">
        <v>7</v>
      </c>
      <c r="F185" s="127">
        <v>74.41</v>
      </c>
      <c r="G185" s="127">
        <v>2.15</v>
      </c>
      <c r="H185" s="127">
        <v>90.88</v>
      </c>
      <c r="I185" s="110">
        <f t="shared" si="34"/>
        <v>93.03</v>
      </c>
      <c r="J185" s="110">
        <f t="shared" si="35"/>
        <v>15.05</v>
      </c>
      <c r="K185" s="110">
        <f t="shared" si="36"/>
        <v>636.16000000000008</v>
      </c>
      <c r="L185" s="111">
        <f t="shared" si="37"/>
        <v>651.21</v>
      </c>
    </row>
    <row r="186" spans="1:12" ht="25.5">
      <c r="A186" s="122" t="s">
        <v>424</v>
      </c>
      <c r="B186" s="106" t="s">
        <v>425</v>
      </c>
      <c r="C186" s="68" t="s">
        <v>426</v>
      </c>
      <c r="D186" s="60" t="s">
        <v>26</v>
      </c>
      <c r="E186" s="109">
        <v>19</v>
      </c>
      <c r="F186" s="127">
        <v>26.49</v>
      </c>
      <c r="G186" s="127">
        <v>8.81</v>
      </c>
      <c r="H186" s="127">
        <v>24.31</v>
      </c>
      <c r="I186" s="110">
        <f t="shared" si="34"/>
        <v>33.119999999999997</v>
      </c>
      <c r="J186" s="110">
        <f t="shared" si="35"/>
        <v>167.39</v>
      </c>
      <c r="K186" s="110">
        <f t="shared" si="36"/>
        <v>461.89</v>
      </c>
      <c r="L186" s="111">
        <f t="shared" si="37"/>
        <v>629.28</v>
      </c>
    </row>
    <row r="187" spans="1:12" ht="25.5">
      <c r="A187" s="122" t="s">
        <v>427</v>
      </c>
      <c r="B187" s="106" t="s">
        <v>428</v>
      </c>
      <c r="C187" s="68" t="s">
        <v>429</v>
      </c>
      <c r="D187" s="60" t="s">
        <v>26</v>
      </c>
      <c r="E187" s="109">
        <v>13</v>
      </c>
      <c r="F187" s="127">
        <v>79.95</v>
      </c>
      <c r="G187" s="127">
        <v>9.52</v>
      </c>
      <c r="H187" s="127">
        <v>90.44</v>
      </c>
      <c r="I187" s="110">
        <f t="shared" si="34"/>
        <v>99.96</v>
      </c>
      <c r="J187" s="110">
        <f t="shared" si="35"/>
        <v>123.76</v>
      </c>
      <c r="K187" s="110">
        <f t="shared" si="36"/>
        <v>1175.72</v>
      </c>
      <c r="L187" s="111">
        <f t="shared" si="37"/>
        <v>1299.48</v>
      </c>
    </row>
    <row r="188" spans="1:12" ht="25.5">
      <c r="A188" s="122" t="s">
        <v>430</v>
      </c>
      <c r="B188" s="106" t="s">
        <v>431</v>
      </c>
      <c r="C188" s="68" t="s">
        <v>432</v>
      </c>
      <c r="D188" s="60" t="s">
        <v>26</v>
      </c>
      <c r="E188" s="109">
        <v>17</v>
      </c>
      <c r="F188" s="127">
        <v>22.9</v>
      </c>
      <c r="G188" s="127">
        <v>5.87</v>
      </c>
      <c r="H188" s="127">
        <v>22.76</v>
      </c>
      <c r="I188" s="110">
        <f t="shared" si="34"/>
        <v>28.63</v>
      </c>
      <c r="J188" s="110">
        <f t="shared" si="35"/>
        <v>99.79</v>
      </c>
      <c r="K188" s="110">
        <f t="shared" si="36"/>
        <v>386.91999999999996</v>
      </c>
      <c r="L188" s="111">
        <f t="shared" si="37"/>
        <v>486.71</v>
      </c>
    </row>
    <row r="189" spans="1:12" ht="25.5">
      <c r="A189" s="122" t="s">
        <v>433</v>
      </c>
      <c r="B189" s="106" t="s">
        <v>434</v>
      </c>
      <c r="C189" s="68" t="s">
        <v>435</v>
      </c>
      <c r="D189" s="60" t="s">
        <v>26</v>
      </c>
      <c r="E189" s="109">
        <v>34</v>
      </c>
      <c r="F189" s="127">
        <v>25.41</v>
      </c>
      <c r="G189" s="127">
        <v>5.87</v>
      </c>
      <c r="H189" s="127">
        <v>25.9</v>
      </c>
      <c r="I189" s="110">
        <f t="shared" si="34"/>
        <v>31.77</v>
      </c>
      <c r="J189" s="110">
        <f t="shared" si="35"/>
        <v>199.58</v>
      </c>
      <c r="K189" s="110">
        <f t="shared" si="36"/>
        <v>880.6</v>
      </c>
      <c r="L189" s="111">
        <f t="shared" si="37"/>
        <v>1080.18</v>
      </c>
    </row>
    <row r="190" spans="1:12" ht="25.5">
      <c r="A190" s="122" t="s">
        <v>436</v>
      </c>
      <c r="B190" s="106" t="s">
        <v>437</v>
      </c>
      <c r="C190" s="68" t="s">
        <v>438</v>
      </c>
      <c r="D190" s="60" t="s">
        <v>26</v>
      </c>
      <c r="E190" s="109">
        <v>6</v>
      </c>
      <c r="F190" s="127">
        <v>42.53</v>
      </c>
      <c r="G190" s="127">
        <v>9.5399999999999991</v>
      </c>
      <c r="H190" s="127">
        <v>43.63</v>
      </c>
      <c r="I190" s="110">
        <f t="shared" si="34"/>
        <v>53.17</v>
      </c>
      <c r="J190" s="110">
        <f t="shared" si="35"/>
        <v>57.24</v>
      </c>
      <c r="K190" s="110">
        <f t="shared" si="36"/>
        <v>261.77999999999997</v>
      </c>
      <c r="L190" s="111">
        <f t="shared" si="37"/>
        <v>319.02</v>
      </c>
    </row>
    <row r="191" spans="1:12" ht="25.5">
      <c r="A191" s="122" t="s">
        <v>439</v>
      </c>
      <c r="B191" s="106" t="s">
        <v>440</v>
      </c>
      <c r="C191" s="68" t="s">
        <v>441</v>
      </c>
      <c r="D191" s="60" t="s">
        <v>26</v>
      </c>
      <c r="E191" s="109">
        <v>12</v>
      </c>
      <c r="F191" s="127">
        <v>85.96</v>
      </c>
      <c r="G191" s="127">
        <v>16.73</v>
      </c>
      <c r="H191" s="127">
        <v>90.74</v>
      </c>
      <c r="I191" s="110">
        <f t="shared" si="34"/>
        <v>107.47</v>
      </c>
      <c r="J191" s="110">
        <f t="shared" si="35"/>
        <v>200.76</v>
      </c>
      <c r="K191" s="110">
        <f t="shared" si="36"/>
        <v>1088.8800000000001</v>
      </c>
      <c r="L191" s="111">
        <f t="shared" si="37"/>
        <v>1289.6400000000001</v>
      </c>
    </row>
    <row r="192" spans="1:12" ht="25.5">
      <c r="A192" s="122" t="s">
        <v>442</v>
      </c>
      <c r="B192" s="106" t="s">
        <v>443</v>
      </c>
      <c r="C192" s="68" t="s">
        <v>444</v>
      </c>
      <c r="D192" s="60" t="s">
        <v>15</v>
      </c>
      <c r="E192" s="109">
        <v>13</v>
      </c>
      <c r="F192" s="127">
        <v>95.91</v>
      </c>
      <c r="G192" s="127">
        <v>74.040000000000006</v>
      </c>
      <c r="H192" s="127">
        <v>45.87</v>
      </c>
      <c r="I192" s="110">
        <f t="shared" si="34"/>
        <v>119.91</v>
      </c>
      <c r="J192" s="110">
        <f t="shared" si="35"/>
        <v>962.52</v>
      </c>
      <c r="K192" s="110">
        <f t="shared" si="36"/>
        <v>596.30999999999995</v>
      </c>
      <c r="L192" s="111">
        <f t="shared" si="37"/>
        <v>1558.83</v>
      </c>
    </row>
    <row r="193" spans="1:12" ht="25.5">
      <c r="A193" s="122" t="s">
        <v>445</v>
      </c>
      <c r="B193" s="106" t="s">
        <v>446</v>
      </c>
      <c r="C193" s="68" t="s">
        <v>447</v>
      </c>
      <c r="D193" s="60" t="s">
        <v>15</v>
      </c>
      <c r="E193" s="109">
        <v>11</v>
      </c>
      <c r="F193" s="127">
        <v>128.24</v>
      </c>
      <c r="G193" s="127">
        <v>101.01</v>
      </c>
      <c r="H193" s="127">
        <v>59.32</v>
      </c>
      <c r="I193" s="110">
        <f t="shared" si="34"/>
        <v>160.33000000000001</v>
      </c>
      <c r="J193" s="110">
        <f t="shared" si="35"/>
        <v>1111.1099999999999</v>
      </c>
      <c r="K193" s="110">
        <f t="shared" si="36"/>
        <v>652.52000000000021</v>
      </c>
      <c r="L193" s="111">
        <f t="shared" si="37"/>
        <v>1763.63</v>
      </c>
    </row>
    <row r="194" spans="1:12">
      <c r="A194" s="122"/>
      <c r="B194" s="106"/>
      <c r="C194" s="68"/>
      <c r="D194" s="60"/>
      <c r="E194" s="109"/>
      <c r="F194" s="110"/>
      <c r="G194" s="110"/>
      <c r="H194" s="110"/>
      <c r="I194" s="110"/>
      <c r="J194" s="110"/>
      <c r="K194" s="110"/>
      <c r="L194" s="111"/>
    </row>
    <row r="195" spans="1:12">
      <c r="A195" s="121" t="s">
        <v>448</v>
      </c>
      <c r="B195" s="107"/>
      <c r="C195" s="67" t="s">
        <v>449</v>
      </c>
      <c r="D195" s="58"/>
      <c r="E195" s="113"/>
      <c r="F195" s="58"/>
      <c r="G195" s="58"/>
      <c r="H195" s="58"/>
      <c r="I195" s="58"/>
      <c r="J195" s="114">
        <f>SUM(J196:J207)</f>
        <v>11941.99</v>
      </c>
      <c r="K195" s="114">
        <f>SUM(K196:K207)</f>
        <v>31120.84</v>
      </c>
      <c r="L195" s="115">
        <f>SUM(L196:L207)</f>
        <v>43062.83</v>
      </c>
    </row>
    <row r="196" spans="1:12" ht="30.75" customHeight="1">
      <c r="A196" s="122" t="s">
        <v>450</v>
      </c>
      <c r="B196" s="106" t="s">
        <v>451</v>
      </c>
      <c r="C196" s="68" t="s">
        <v>452</v>
      </c>
      <c r="D196" s="60" t="s">
        <v>26</v>
      </c>
      <c r="E196" s="109">
        <v>13</v>
      </c>
      <c r="F196" s="127">
        <v>21.48</v>
      </c>
      <c r="G196" s="127">
        <v>11.17</v>
      </c>
      <c r="H196" s="127">
        <v>15.68</v>
      </c>
      <c r="I196" s="110">
        <f t="shared" ref="I196:I207" si="38">TRUNC(F196 * (1 + 25.03 / 100), 2)</f>
        <v>26.85</v>
      </c>
      <c r="J196" s="110">
        <f t="shared" ref="J196:J207" si="39">TRUNC(E196 * G196, 2)</f>
        <v>145.21</v>
      </c>
      <c r="K196" s="110">
        <f t="shared" ref="K196:K207" si="40">L196 - J196</f>
        <v>203.84</v>
      </c>
      <c r="L196" s="111">
        <f t="shared" ref="L196:L207" si="41">TRUNC(E196 * I196, 2)</f>
        <v>349.05</v>
      </c>
    </row>
    <row r="197" spans="1:12" ht="25.5">
      <c r="A197" s="122" t="s">
        <v>453</v>
      </c>
      <c r="B197" s="106" t="s">
        <v>454</v>
      </c>
      <c r="C197" s="68" t="s">
        <v>455</v>
      </c>
      <c r="D197" s="60" t="s">
        <v>26</v>
      </c>
      <c r="E197" s="109">
        <v>13</v>
      </c>
      <c r="F197" s="127">
        <v>20.99</v>
      </c>
      <c r="G197" s="127">
        <v>9.6199999999999992</v>
      </c>
      <c r="H197" s="127">
        <v>16.62</v>
      </c>
      <c r="I197" s="110">
        <f t="shared" si="38"/>
        <v>26.24</v>
      </c>
      <c r="J197" s="110">
        <f t="shared" si="39"/>
        <v>125.06</v>
      </c>
      <c r="K197" s="110">
        <f t="shared" si="40"/>
        <v>216.06</v>
      </c>
      <c r="L197" s="111">
        <f t="shared" si="41"/>
        <v>341.12</v>
      </c>
    </row>
    <row r="198" spans="1:12" ht="25.5">
      <c r="A198" s="122" t="s">
        <v>456</v>
      </c>
      <c r="B198" s="106" t="s">
        <v>457</v>
      </c>
      <c r="C198" s="68" t="s">
        <v>458</v>
      </c>
      <c r="D198" s="60" t="s">
        <v>26</v>
      </c>
      <c r="E198" s="109">
        <v>1</v>
      </c>
      <c r="F198" s="127">
        <v>68.099999999999994</v>
      </c>
      <c r="G198" s="127">
        <v>11.8</v>
      </c>
      <c r="H198" s="127">
        <v>73.34</v>
      </c>
      <c r="I198" s="110">
        <f t="shared" si="38"/>
        <v>85.14</v>
      </c>
      <c r="J198" s="110">
        <f t="shared" si="39"/>
        <v>11.8</v>
      </c>
      <c r="K198" s="110">
        <f t="shared" si="40"/>
        <v>73.34</v>
      </c>
      <c r="L198" s="111">
        <f t="shared" si="41"/>
        <v>85.14</v>
      </c>
    </row>
    <row r="199" spans="1:12" ht="25.5">
      <c r="A199" s="122" t="s">
        <v>459</v>
      </c>
      <c r="B199" s="106" t="s">
        <v>46</v>
      </c>
      <c r="C199" s="68" t="s">
        <v>47</v>
      </c>
      <c r="D199" s="60" t="s">
        <v>26</v>
      </c>
      <c r="E199" s="109">
        <v>74</v>
      </c>
      <c r="F199" s="127">
        <v>35.83</v>
      </c>
      <c r="G199" s="127">
        <v>15.1</v>
      </c>
      <c r="H199" s="127">
        <v>29.69</v>
      </c>
      <c r="I199" s="110">
        <f t="shared" si="38"/>
        <v>44.79</v>
      </c>
      <c r="J199" s="110">
        <f t="shared" si="39"/>
        <v>1117.4000000000001</v>
      </c>
      <c r="K199" s="110">
        <f t="shared" si="40"/>
        <v>2197.06</v>
      </c>
      <c r="L199" s="111">
        <f t="shared" si="41"/>
        <v>3314.46</v>
      </c>
    </row>
    <row r="200" spans="1:12" ht="22.5">
      <c r="A200" s="122" t="s">
        <v>460</v>
      </c>
      <c r="B200" s="106" t="s">
        <v>461</v>
      </c>
      <c r="C200" s="68" t="s">
        <v>462</v>
      </c>
      <c r="D200" s="60" t="s">
        <v>35</v>
      </c>
      <c r="E200" s="109">
        <v>16</v>
      </c>
      <c r="F200" s="127">
        <v>90.06</v>
      </c>
      <c r="G200" s="127">
        <v>53.91</v>
      </c>
      <c r="H200" s="127">
        <v>58.69</v>
      </c>
      <c r="I200" s="110">
        <f t="shared" si="38"/>
        <v>112.6</v>
      </c>
      <c r="J200" s="110">
        <f t="shared" si="39"/>
        <v>862.56</v>
      </c>
      <c r="K200" s="110">
        <f t="shared" si="40"/>
        <v>939.04</v>
      </c>
      <c r="L200" s="111">
        <f t="shared" si="41"/>
        <v>1801.6</v>
      </c>
    </row>
    <row r="201" spans="1:12" ht="22.5">
      <c r="A201" s="122" t="s">
        <v>463</v>
      </c>
      <c r="B201" s="106" t="s">
        <v>464</v>
      </c>
      <c r="C201" s="68" t="s">
        <v>465</v>
      </c>
      <c r="D201" s="60" t="s">
        <v>35</v>
      </c>
      <c r="E201" s="109">
        <v>13</v>
      </c>
      <c r="F201" s="127">
        <v>108.48</v>
      </c>
      <c r="G201" s="127">
        <v>53.91</v>
      </c>
      <c r="H201" s="127">
        <v>81.72</v>
      </c>
      <c r="I201" s="110">
        <f t="shared" si="38"/>
        <v>135.63</v>
      </c>
      <c r="J201" s="110">
        <f t="shared" si="39"/>
        <v>700.83</v>
      </c>
      <c r="K201" s="110">
        <f t="shared" si="40"/>
        <v>1062.3600000000001</v>
      </c>
      <c r="L201" s="111">
        <f t="shared" si="41"/>
        <v>1763.19</v>
      </c>
    </row>
    <row r="202" spans="1:12" ht="22.5">
      <c r="A202" s="122" t="s">
        <v>466</v>
      </c>
      <c r="B202" s="106" t="s">
        <v>467</v>
      </c>
      <c r="C202" s="68" t="s">
        <v>468</v>
      </c>
      <c r="D202" s="60" t="s">
        <v>35</v>
      </c>
      <c r="E202" s="109">
        <v>9</v>
      </c>
      <c r="F202" s="127">
        <v>138.32</v>
      </c>
      <c r="G202" s="127">
        <v>60.12</v>
      </c>
      <c r="H202" s="127">
        <v>112.82</v>
      </c>
      <c r="I202" s="110">
        <f t="shared" si="38"/>
        <v>172.94</v>
      </c>
      <c r="J202" s="110">
        <f t="shared" si="39"/>
        <v>541.08000000000004</v>
      </c>
      <c r="K202" s="110">
        <f t="shared" si="40"/>
        <v>1015.38</v>
      </c>
      <c r="L202" s="111">
        <f t="shared" si="41"/>
        <v>1556.46</v>
      </c>
    </row>
    <row r="203" spans="1:12" ht="38.25">
      <c r="A203" s="122" t="s">
        <v>469</v>
      </c>
      <c r="B203" s="106" t="s">
        <v>470</v>
      </c>
      <c r="C203" s="68" t="s">
        <v>471</v>
      </c>
      <c r="D203" s="60" t="s">
        <v>15</v>
      </c>
      <c r="E203" s="109">
        <v>2</v>
      </c>
      <c r="F203" s="127">
        <v>351.4</v>
      </c>
      <c r="G203" s="127">
        <v>145.44999999999999</v>
      </c>
      <c r="H203" s="127">
        <v>293.89999999999998</v>
      </c>
      <c r="I203" s="110">
        <f t="shared" si="38"/>
        <v>439.35</v>
      </c>
      <c r="J203" s="110">
        <f t="shared" si="39"/>
        <v>290.89999999999998</v>
      </c>
      <c r="K203" s="110">
        <f t="shared" si="40"/>
        <v>587.80000000000007</v>
      </c>
      <c r="L203" s="111">
        <f t="shared" si="41"/>
        <v>878.7</v>
      </c>
    </row>
    <row r="204" spans="1:12" ht="38.25">
      <c r="A204" s="122" t="s">
        <v>472</v>
      </c>
      <c r="B204" s="106" t="s">
        <v>473</v>
      </c>
      <c r="C204" s="68" t="s">
        <v>474</v>
      </c>
      <c r="D204" s="60" t="s">
        <v>15</v>
      </c>
      <c r="E204" s="109">
        <v>4</v>
      </c>
      <c r="F204" s="127">
        <v>778.88</v>
      </c>
      <c r="G204" s="127">
        <v>328.62</v>
      </c>
      <c r="H204" s="127">
        <v>645.21</v>
      </c>
      <c r="I204" s="110">
        <f t="shared" si="38"/>
        <v>973.83</v>
      </c>
      <c r="J204" s="110">
        <f t="shared" si="39"/>
        <v>1314.48</v>
      </c>
      <c r="K204" s="110">
        <f t="shared" si="40"/>
        <v>2580.84</v>
      </c>
      <c r="L204" s="111">
        <f t="shared" si="41"/>
        <v>3895.32</v>
      </c>
    </row>
    <row r="205" spans="1:12" ht="25.5">
      <c r="A205" s="122" t="s">
        <v>475</v>
      </c>
      <c r="B205" s="106" t="s">
        <v>830</v>
      </c>
      <c r="C205" s="68" t="s">
        <v>476</v>
      </c>
      <c r="D205" s="60" t="s">
        <v>15</v>
      </c>
      <c r="E205" s="109">
        <v>1</v>
      </c>
      <c r="F205" s="127">
        <v>350.55</v>
      </c>
      <c r="G205" s="127">
        <v>11.66</v>
      </c>
      <c r="H205" s="127">
        <v>426.63</v>
      </c>
      <c r="I205" s="110">
        <f t="shared" si="38"/>
        <v>438.29</v>
      </c>
      <c r="J205" s="110">
        <f t="shared" si="39"/>
        <v>11.66</v>
      </c>
      <c r="K205" s="110">
        <f t="shared" si="40"/>
        <v>426.63</v>
      </c>
      <c r="L205" s="111">
        <f t="shared" si="41"/>
        <v>438.29</v>
      </c>
    </row>
    <row r="206" spans="1:12" ht="63.75">
      <c r="A206" s="122" t="s">
        <v>477</v>
      </c>
      <c r="B206" s="106" t="s">
        <v>478</v>
      </c>
      <c r="C206" s="68" t="s">
        <v>479</v>
      </c>
      <c r="D206" s="60" t="s">
        <v>15</v>
      </c>
      <c r="E206" s="109">
        <v>1</v>
      </c>
      <c r="F206" s="127">
        <v>10395.19</v>
      </c>
      <c r="G206" s="127">
        <v>2754.7</v>
      </c>
      <c r="H206" s="127">
        <v>10242.4</v>
      </c>
      <c r="I206" s="110">
        <f t="shared" si="38"/>
        <v>12997.1</v>
      </c>
      <c r="J206" s="110">
        <f t="shared" si="39"/>
        <v>2754.7</v>
      </c>
      <c r="K206" s="110">
        <f t="shared" si="40"/>
        <v>10242.400000000001</v>
      </c>
      <c r="L206" s="111">
        <f t="shared" si="41"/>
        <v>12997.1</v>
      </c>
    </row>
    <row r="207" spans="1:12" ht="63.75">
      <c r="A207" s="122" t="s">
        <v>480</v>
      </c>
      <c r="B207" s="106" t="s">
        <v>481</v>
      </c>
      <c r="C207" s="68" t="s">
        <v>482</v>
      </c>
      <c r="D207" s="60" t="s">
        <v>15</v>
      </c>
      <c r="E207" s="109">
        <v>1</v>
      </c>
      <c r="F207" s="127">
        <v>12510.92</v>
      </c>
      <c r="G207" s="127">
        <v>4066.31</v>
      </c>
      <c r="H207" s="127">
        <v>11576.09</v>
      </c>
      <c r="I207" s="110">
        <f t="shared" si="38"/>
        <v>15642.4</v>
      </c>
      <c r="J207" s="110">
        <f t="shared" si="39"/>
        <v>4066.31</v>
      </c>
      <c r="K207" s="110">
        <f t="shared" si="40"/>
        <v>11576.09</v>
      </c>
      <c r="L207" s="111">
        <f t="shared" si="41"/>
        <v>15642.4</v>
      </c>
    </row>
    <row r="208" spans="1:12">
      <c r="A208" s="122"/>
      <c r="B208" s="106"/>
      <c r="C208" s="68"/>
      <c r="D208" s="60"/>
      <c r="E208" s="109"/>
      <c r="F208" s="110"/>
      <c r="G208" s="110"/>
      <c r="H208" s="110"/>
      <c r="I208" s="110"/>
      <c r="J208" s="110"/>
      <c r="K208" s="110"/>
      <c r="L208" s="111"/>
    </row>
    <row r="209" spans="1:12">
      <c r="A209" s="121" t="s">
        <v>483</v>
      </c>
      <c r="B209" s="107"/>
      <c r="C209" s="67" t="s">
        <v>484</v>
      </c>
      <c r="D209" s="58"/>
      <c r="E209" s="113"/>
      <c r="F209" s="58"/>
      <c r="G209" s="58"/>
      <c r="H209" s="58"/>
      <c r="I209" s="58"/>
      <c r="J209" s="114">
        <f>SUM(J210:J224)</f>
        <v>12451.119999999999</v>
      </c>
      <c r="K209" s="114">
        <f>SUM(K210:K224)</f>
        <v>188551.33</v>
      </c>
      <c r="L209" s="115">
        <f>SUM(L210:L224)</f>
        <v>201002.44999999998</v>
      </c>
    </row>
    <row r="210" spans="1:12" ht="38.25">
      <c r="A210" s="122" t="s">
        <v>485</v>
      </c>
      <c r="B210" s="106" t="s">
        <v>486</v>
      </c>
      <c r="C210" s="68" t="s">
        <v>487</v>
      </c>
      <c r="D210" s="60" t="s">
        <v>26</v>
      </c>
      <c r="E210" s="109">
        <v>296</v>
      </c>
      <c r="F210" s="127">
        <v>156.91</v>
      </c>
      <c r="G210" s="127">
        <v>9.77</v>
      </c>
      <c r="H210" s="127">
        <v>186.41</v>
      </c>
      <c r="I210" s="110">
        <f t="shared" ref="I210:I221" si="42">TRUNC(F210 * (1 + 25.03 / 100), 2)</f>
        <v>196.18</v>
      </c>
      <c r="J210" s="110">
        <f t="shared" ref="J210:J221" si="43">TRUNC(E210 * G210, 2)</f>
        <v>2891.92</v>
      </c>
      <c r="K210" s="110">
        <f t="shared" ref="K210:K221" si="44">L210 - J210</f>
        <v>55177.36</v>
      </c>
      <c r="L210" s="111">
        <f t="shared" ref="L210:L221" si="45">TRUNC(E210 * I210, 2)</f>
        <v>58069.279999999999</v>
      </c>
    </row>
    <row r="211" spans="1:12" ht="38.25">
      <c r="A211" s="122" t="s">
        <v>488</v>
      </c>
      <c r="B211" s="106" t="s">
        <v>489</v>
      </c>
      <c r="C211" s="68" t="s">
        <v>490</v>
      </c>
      <c r="D211" s="60" t="s">
        <v>26</v>
      </c>
      <c r="E211" s="109">
        <v>24</v>
      </c>
      <c r="F211" s="127">
        <v>161.08000000000001</v>
      </c>
      <c r="G211" s="127">
        <v>15.69</v>
      </c>
      <c r="H211" s="127">
        <v>185.7</v>
      </c>
      <c r="I211" s="110">
        <f t="shared" si="42"/>
        <v>201.39</v>
      </c>
      <c r="J211" s="110">
        <f t="shared" si="43"/>
        <v>376.56</v>
      </c>
      <c r="K211" s="110">
        <f t="shared" si="44"/>
        <v>4456.7999999999993</v>
      </c>
      <c r="L211" s="111">
        <f t="shared" si="45"/>
        <v>4833.3599999999997</v>
      </c>
    </row>
    <row r="212" spans="1:12" ht="38.25">
      <c r="A212" s="122" t="s">
        <v>491</v>
      </c>
      <c r="B212" s="106" t="s">
        <v>492</v>
      </c>
      <c r="C212" s="68" t="s">
        <v>493</v>
      </c>
      <c r="D212" s="60" t="s">
        <v>26</v>
      </c>
      <c r="E212" s="109">
        <v>585</v>
      </c>
      <c r="F212" s="127">
        <v>72.569999999999993</v>
      </c>
      <c r="G212" s="127">
        <v>1.35</v>
      </c>
      <c r="H212" s="127">
        <v>89.38</v>
      </c>
      <c r="I212" s="110">
        <f t="shared" si="42"/>
        <v>90.73</v>
      </c>
      <c r="J212" s="110">
        <f t="shared" si="43"/>
        <v>789.75</v>
      </c>
      <c r="K212" s="110">
        <f t="shared" si="44"/>
        <v>52287.3</v>
      </c>
      <c r="L212" s="111">
        <f t="shared" si="45"/>
        <v>53077.05</v>
      </c>
    </row>
    <row r="213" spans="1:12" ht="25.5">
      <c r="A213" s="122" t="s">
        <v>494</v>
      </c>
      <c r="B213" s="106" t="s">
        <v>495</v>
      </c>
      <c r="C213" s="68" t="s">
        <v>496</v>
      </c>
      <c r="D213" s="60" t="s">
        <v>15</v>
      </c>
      <c r="E213" s="109">
        <v>1</v>
      </c>
      <c r="F213" s="127">
        <v>1705.63</v>
      </c>
      <c r="G213" s="127">
        <v>197.51</v>
      </c>
      <c r="H213" s="127">
        <v>1935.03</v>
      </c>
      <c r="I213" s="110">
        <f t="shared" si="42"/>
        <v>2132.54</v>
      </c>
      <c r="J213" s="110">
        <f t="shared" si="43"/>
        <v>197.51</v>
      </c>
      <c r="K213" s="110">
        <f t="shared" si="44"/>
        <v>1935.03</v>
      </c>
      <c r="L213" s="111">
        <f t="shared" si="45"/>
        <v>2132.54</v>
      </c>
    </row>
    <row r="214" spans="1:12" ht="38.25">
      <c r="A214" s="122" t="s">
        <v>497</v>
      </c>
      <c r="B214" s="106" t="s">
        <v>498</v>
      </c>
      <c r="C214" s="68" t="s">
        <v>499</v>
      </c>
      <c r="D214" s="60" t="s">
        <v>15</v>
      </c>
      <c r="E214" s="109">
        <v>7</v>
      </c>
      <c r="F214" s="127">
        <v>1629.57</v>
      </c>
      <c r="G214" s="127">
        <v>106.67</v>
      </c>
      <c r="H214" s="127">
        <v>1930.78</v>
      </c>
      <c r="I214" s="110">
        <f t="shared" si="42"/>
        <v>2037.45</v>
      </c>
      <c r="J214" s="110">
        <f t="shared" si="43"/>
        <v>746.69</v>
      </c>
      <c r="K214" s="110">
        <f t="shared" si="44"/>
        <v>13515.46</v>
      </c>
      <c r="L214" s="111">
        <f t="shared" si="45"/>
        <v>14262.15</v>
      </c>
    </row>
    <row r="215" spans="1:12" ht="25.5">
      <c r="A215" s="122" t="s">
        <v>500</v>
      </c>
      <c r="B215" s="106" t="s">
        <v>501</v>
      </c>
      <c r="C215" s="68" t="s">
        <v>502</v>
      </c>
      <c r="D215" s="60" t="s">
        <v>15</v>
      </c>
      <c r="E215" s="109">
        <v>22</v>
      </c>
      <c r="F215" s="127">
        <v>671.41</v>
      </c>
      <c r="G215" s="127">
        <v>35.26</v>
      </c>
      <c r="H215" s="127">
        <v>804.2</v>
      </c>
      <c r="I215" s="110">
        <f t="shared" si="42"/>
        <v>839.46</v>
      </c>
      <c r="J215" s="110">
        <f t="shared" si="43"/>
        <v>775.72</v>
      </c>
      <c r="K215" s="110">
        <f t="shared" si="44"/>
        <v>17692.399999999998</v>
      </c>
      <c r="L215" s="111">
        <f t="shared" si="45"/>
        <v>18468.12</v>
      </c>
    </row>
    <row r="216" spans="1:12" ht="25.5">
      <c r="A216" s="122" t="s">
        <v>503</v>
      </c>
      <c r="B216" s="106" t="s">
        <v>504</v>
      </c>
      <c r="C216" s="68" t="s">
        <v>505</v>
      </c>
      <c r="D216" s="60" t="s">
        <v>15</v>
      </c>
      <c r="E216" s="109">
        <v>22</v>
      </c>
      <c r="F216" s="127">
        <v>254.62</v>
      </c>
      <c r="G216" s="127">
        <v>41.38</v>
      </c>
      <c r="H216" s="127">
        <v>276.97000000000003</v>
      </c>
      <c r="I216" s="110">
        <f t="shared" si="42"/>
        <v>318.35000000000002</v>
      </c>
      <c r="J216" s="110">
        <f t="shared" si="43"/>
        <v>910.36</v>
      </c>
      <c r="K216" s="110">
        <f t="shared" si="44"/>
        <v>6093.34</v>
      </c>
      <c r="L216" s="111">
        <f t="shared" si="45"/>
        <v>7003.7</v>
      </c>
    </row>
    <row r="217" spans="1:12" ht="25.5">
      <c r="A217" s="122" t="s">
        <v>506</v>
      </c>
      <c r="B217" s="106" t="s">
        <v>507</v>
      </c>
      <c r="C217" s="68" t="s">
        <v>508</v>
      </c>
      <c r="D217" s="60" t="s">
        <v>15</v>
      </c>
      <c r="E217" s="109">
        <v>1</v>
      </c>
      <c r="F217" s="127">
        <v>279.5</v>
      </c>
      <c r="G217" s="127">
        <v>41.38</v>
      </c>
      <c r="H217" s="127">
        <v>308.07</v>
      </c>
      <c r="I217" s="110">
        <f t="shared" si="42"/>
        <v>349.45</v>
      </c>
      <c r="J217" s="110">
        <f t="shared" si="43"/>
        <v>41.38</v>
      </c>
      <c r="K217" s="110">
        <f t="shared" si="44"/>
        <v>308.07</v>
      </c>
      <c r="L217" s="111">
        <f t="shared" si="45"/>
        <v>349.45</v>
      </c>
    </row>
    <row r="218" spans="1:12" ht="22.5">
      <c r="A218" s="122" t="s">
        <v>509</v>
      </c>
      <c r="B218" s="106" t="s">
        <v>510</v>
      </c>
      <c r="C218" s="68" t="s">
        <v>511</v>
      </c>
      <c r="D218" s="60" t="s">
        <v>15</v>
      </c>
      <c r="E218" s="109">
        <v>73</v>
      </c>
      <c r="F218" s="127">
        <v>164.82</v>
      </c>
      <c r="G218" s="127">
        <v>34.25</v>
      </c>
      <c r="H218" s="127">
        <v>171.82</v>
      </c>
      <c r="I218" s="110">
        <f t="shared" si="42"/>
        <v>206.07</v>
      </c>
      <c r="J218" s="110">
        <f t="shared" si="43"/>
        <v>2500.25</v>
      </c>
      <c r="K218" s="110">
        <f t="shared" si="44"/>
        <v>12542.86</v>
      </c>
      <c r="L218" s="111">
        <f t="shared" si="45"/>
        <v>15043.11</v>
      </c>
    </row>
    <row r="219" spans="1:12" ht="22.5">
      <c r="A219" s="122" t="s">
        <v>512</v>
      </c>
      <c r="B219" s="106" t="s">
        <v>513</v>
      </c>
      <c r="C219" s="68" t="s">
        <v>514</v>
      </c>
      <c r="D219" s="60" t="s">
        <v>15</v>
      </c>
      <c r="E219" s="109">
        <v>18</v>
      </c>
      <c r="F219" s="127">
        <v>134.82</v>
      </c>
      <c r="G219" s="127">
        <v>34.25</v>
      </c>
      <c r="H219" s="127">
        <v>134.31</v>
      </c>
      <c r="I219" s="110">
        <f t="shared" si="42"/>
        <v>168.56</v>
      </c>
      <c r="J219" s="110">
        <f t="shared" si="43"/>
        <v>616.5</v>
      </c>
      <c r="K219" s="110">
        <f t="shared" si="44"/>
        <v>2417.58</v>
      </c>
      <c r="L219" s="111">
        <f t="shared" si="45"/>
        <v>3034.08</v>
      </c>
    </row>
    <row r="220" spans="1:12" ht="22.5">
      <c r="A220" s="122" t="s">
        <v>515</v>
      </c>
      <c r="B220" s="106" t="s">
        <v>516</v>
      </c>
      <c r="C220" s="68" t="s">
        <v>517</v>
      </c>
      <c r="D220" s="60" t="s">
        <v>15</v>
      </c>
      <c r="E220" s="109">
        <v>1</v>
      </c>
      <c r="F220" s="127">
        <v>1012.82</v>
      </c>
      <c r="G220" s="127">
        <v>34.25</v>
      </c>
      <c r="H220" s="127">
        <v>1232.07</v>
      </c>
      <c r="I220" s="110">
        <f t="shared" si="42"/>
        <v>1266.32</v>
      </c>
      <c r="J220" s="110">
        <f t="shared" si="43"/>
        <v>34.25</v>
      </c>
      <c r="K220" s="110">
        <f t="shared" si="44"/>
        <v>1232.07</v>
      </c>
      <c r="L220" s="111">
        <f t="shared" si="45"/>
        <v>1266.32</v>
      </c>
    </row>
    <row r="221" spans="1:12" ht="22.5">
      <c r="A221" s="122" t="s">
        <v>518</v>
      </c>
      <c r="B221" s="106" t="s">
        <v>519</v>
      </c>
      <c r="C221" s="68" t="s">
        <v>520</v>
      </c>
      <c r="D221" s="60" t="s">
        <v>15</v>
      </c>
      <c r="E221" s="109">
        <v>9</v>
      </c>
      <c r="F221" s="127">
        <v>134.82</v>
      </c>
      <c r="G221" s="127">
        <v>34.25</v>
      </c>
      <c r="H221" s="127">
        <v>134.31</v>
      </c>
      <c r="I221" s="110">
        <f t="shared" si="42"/>
        <v>168.56</v>
      </c>
      <c r="J221" s="110">
        <f t="shared" si="43"/>
        <v>308.25</v>
      </c>
      <c r="K221" s="110">
        <f t="shared" si="44"/>
        <v>1208.79</v>
      </c>
      <c r="L221" s="111">
        <f t="shared" si="45"/>
        <v>1517.04</v>
      </c>
    </row>
    <row r="222" spans="1:12" ht="25.5">
      <c r="A222" s="122" t="s">
        <v>521</v>
      </c>
      <c r="B222" s="106" t="s">
        <v>831</v>
      </c>
      <c r="C222" s="68" t="s">
        <v>522</v>
      </c>
      <c r="D222" s="60" t="s">
        <v>15</v>
      </c>
      <c r="E222" s="109">
        <v>117</v>
      </c>
      <c r="F222" s="127">
        <v>29.57</v>
      </c>
      <c r="G222" s="127">
        <v>4.72</v>
      </c>
      <c r="H222" s="127">
        <v>32.25</v>
      </c>
      <c r="I222" s="110">
        <f>TRUNC(F222 * (1 + 25.03 / 100), 2)</f>
        <v>36.97</v>
      </c>
      <c r="J222" s="110">
        <f>TRUNC(E222 * G222, 2)</f>
        <v>552.24</v>
      </c>
      <c r="K222" s="110">
        <f>L222 - J222</f>
        <v>3773.25</v>
      </c>
      <c r="L222" s="111">
        <f>TRUNC(E222 * I222, 2)</f>
        <v>4325.49</v>
      </c>
    </row>
    <row r="223" spans="1:12" ht="51">
      <c r="A223" s="122" t="s">
        <v>523</v>
      </c>
      <c r="B223" s="106" t="s">
        <v>526</v>
      </c>
      <c r="C223" s="68" t="s">
        <v>527</v>
      </c>
      <c r="D223" s="60" t="s">
        <v>15</v>
      </c>
      <c r="E223" s="109">
        <v>1</v>
      </c>
      <c r="F223" s="127">
        <v>10444.14</v>
      </c>
      <c r="G223" s="127">
        <v>1204.22</v>
      </c>
      <c r="H223" s="127">
        <v>11854.08</v>
      </c>
      <c r="I223" s="110">
        <f>TRUNC(F223 * (1 + 25.03 / 100), 2)</f>
        <v>13058.3</v>
      </c>
      <c r="J223" s="110">
        <f>TRUNC(E223 * G223, 2)</f>
        <v>1204.22</v>
      </c>
      <c r="K223" s="110">
        <f>L223 - J223</f>
        <v>11854.08</v>
      </c>
      <c r="L223" s="111">
        <f>TRUNC(E223 * I223, 2)</f>
        <v>13058.3</v>
      </c>
    </row>
    <row r="224" spans="1:12" ht="38.25">
      <c r="A224" s="122" t="s">
        <v>903</v>
      </c>
      <c r="B224" s="106" t="s">
        <v>524</v>
      </c>
      <c r="C224" s="68" t="s">
        <v>525</v>
      </c>
      <c r="D224" s="60" t="s">
        <v>15</v>
      </c>
      <c r="E224" s="109">
        <v>142</v>
      </c>
      <c r="F224" s="127">
        <v>25.7</v>
      </c>
      <c r="G224" s="127">
        <v>3.56</v>
      </c>
      <c r="H224" s="127">
        <v>28.57</v>
      </c>
      <c r="I224" s="110">
        <f>TRUNC(F224 * (1 + 25.03 / 100), 2)</f>
        <v>32.130000000000003</v>
      </c>
      <c r="J224" s="110">
        <f>TRUNC(E224 * G224, 2)</f>
        <v>505.52</v>
      </c>
      <c r="K224" s="110">
        <f>L224 - J224</f>
        <v>4056.94</v>
      </c>
      <c r="L224" s="111">
        <f>TRUNC(E224 * I224, 2)</f>
        <v>4562.46</v>
      </c>
    </row>
    <row r="225" spans="1:12">
      <c r="A225" s="122"/>
      <c r="B225" s="106"/>
      <c r="C225" s="68"/>
      <c r="D225" s="60"/>
      <c r="E225" s="109"/>
      <c r="F225" s="110"/>
      <c r="G225" s="110"/>
      <c r="H225" s="110"/>
      <c r="I225" s="110"/>
      <c r="J225" s="110"/>
      <c r="K225" s="110"/>
      <c r="L225" s="111"/>
    </row>
    <row r="226" spans="1:12">
      <c r="A226" s="121" t="s">
        <v>528</v>
      </c>
      <c r="B226" s="107"/>
      <c r="C226" s="67" t="s">
        <v>529</v>
      </c>
      <c r="D226" s="58"/>
      <c r="E226" s="113"/>
      <c r="F226" s="58"/>
      <c r="G226" s="58"/>
      <c r="H226" s="58"/>
      <c r="I226" s="58"/>
      <c r="J226" s="114">
        <f>SUM(J227:J230)</f>
        <v>2538.9000000000005</v>
      </c>
      <c r="K226" s="114">
        <f>SUM(K227:K230)</f>
        <v>6808.95</v>
      </c>
      <c r="L226" s="115">
        <f>SUM(L227:L230)</f>
        <v>9347.85</v>
      </c>
    </row>
    <row r="227" spans="1:12" ht="25.5">
      <c r="A227" s="122" t="s">
        <v>530</v>
      </c>
      <c r="B227" s="106" t="s">
        <v>531</v>
      </c>
      <c r="C227" s="68" t="s">
        <v>532</v>
      </c>
      <c r="D227" s="60" t="s">
        <v>19</v>
      </c>
      <c r="E227" s="109">
        <v>45</v>
      </c>
      <c r="F227" s="127">
        <v>6.64</v>
      </c>
      <c r="G227" s="127">
        <v>4.5999999999999996</v>
      </c>
      <c r="H227" s="127">
        <v>3.7</v>
      </c>
      <c r="I227" s="110">
        <f>TRUNC(F227 * (1 + 25.03 / 100), 2)</f>
        <v>8.3000000000000007</v>
      </c>
      <c r="J227" s="110">
        <f>TRUNC(E227 * G227, 2)</f>
        <v>207</v>
      </c>
      <c r="K227" s="110">
        <f>L227 - J227</f>
        <v>166.5</v>
      </c>
      <c r="L227" s="111">
        <f>TRUNC(E227 * I227, 2)</f>
        <v>373.5</v>
      </c>
    </row>
    <row r="228" spans="1:12" ht="25.5">
      <c r="A228" s="122" t="s">
        <v>533</v>
      </c>
      <c r="B228" s="106" t="s">
        <v>832</v>
      </c>
      <c r="C228" s="68" t="s">
        <v>534</v>
      </c>
      <c r="D228" s="60" t="s">
        <v>19</v>
      </c>
      <c r="E228" s="109">
        <v>45</v>
      </c>
      <c r="F228" s="127">
        <v>33.94</v>
      </c>
      <c r="G228" s="127">
        <v>21.37</v>
      </c>
      <c r="H228" s="127">
        <v>21.06</v>
      </c>
      <c r="I228" s="110">
        <f>TRUNC(F228 * (1 + 25.03 / 100), 2)</f>
        <v>42.43</v>
      </c>
      <c r="J228" s="110">
        <f>TRUNC(E228 * G228, 2)</f>
        <v>961.65</v>
      </c>
      <c r="K228" s="110">
        <f>L228 - J228</f>
        <v>947.69999999999993</v>
      </c>
      <c r="L228" s="111">
        <f>TRUNC(E228 * I228, 2)</f>
        <v>1909.35</v>
      </c>
    </row>
    <row r="229" spans="1:12" ht="25.5">
      <c r="A229" s="122" t="s">
        <v>535</v>
      </c>
      <c r="B229" s="106" t="s">
        <v>536</v>
      </c>
      <c r="C229" s="68" t="s">
        <v>537</v>
      </c>
      <c r="D229" s="60" t="s">
        <v>19</v>
      </c>
      <c r="E229" s="109">
        <v>45</v>
      </c>
      <c r="F229" s="127">
        <v>101.02</v>
      </c>
      <c r="G229" s="127">
        <v>21.86</v>
      </c>
      <c r="H229" s="127">
        <v>104.44</v>
      </c>
      <c r="I229" s="110">
        <f>TRUNC(F229 * (1 + 25.03 / 100), 2)</f>
        <v>126.3</v>
      </c>
      <c r="J229" s="110">
        <f>TRUNC(E229 * G229, 2)</f>
        <v>983.7</v>
      </c>
      <c r="K229" s="110">
        <f>L229 - J229</f>
        <v>4699.8</v>
      </c>
      <c r="L229" s="111">
        <f>TRUNC(E229 * I229, 2)</f>
        <v>5683.5</v>
      </c>
    </row>
    <row r="230" spans="1:12" ht="38.25">
      <c r="A230" s="122" t="s">
        <v>538</v>
      </c>
      <c r="B230" s="106" t="s">
        <v>539</v>
      </c>
      <c r="C230" s="68" t="s">
        <v>540</v>
      </c>
      <c r="D230" s="60" t="s">
        <v>19</v>
      </c>
      <c r="E230" s="109">
        <v>45</v>
      </c>
      <c r="F230" s="127">
        <v>24.56</v>
      </c>
      <c r="G230" s="127">
        <v>8.59</v>
      </c>
      <c r="H230" s="127">
        <v>22.11</v>
      </c>
      <c r="I230" s="110">
        <f>TRUNC(F230 * (1 + 25.03 / 100), 2)</f>
        <v>30.7</v>
      </c>
      <c r="J230" s="110">
        <f>TRUNC(E230 * G230, 2)</f>
        <v>386.55</v>
      </c>
      <c r="K230" s="110">
        <f>L230 - J230</f>
        <v>994.95</v>
      </c>
      <c r="L230" s="111">
        <f>TRUNC(E230 * I230, 2)</f>
        <v>1381.5</v>
      </c>
    </row>
    <row r="231" spans="1:12">
      <c r="A231" s="122"/>
      <c r="B231" s="106"/>
      <c r="C231" s="68"/>
      <c r="D231" s="60"/>
      <c r="E231" s="109"/>
      <c r="F231" s="110"/>
      <c r="G231" s="110"/>
      <c r="H231" s="110"/>
      <c r="I231" s="110"/>
      <c r="J231" s="110"/>
      <c r="K231" s="110"/>
      <c r="L231" s="111"/>
    </row>
    <row r="232" spans="1:12">
      <c r="A232" s="121" t="s">
        <v>542</v>
      </c>
      <c r="B232" s="107"/>
      <c r="C232" s="67" t="s">
        <v>541</v>
      </c>
      <c r="D232" s="58"/>
      <c r="E232" s="113"/>
      <c r="F232" s="58"/>
      <c r="G232" s="58"/>
      <c r="H232" s="58"/>
      <c r="I232" s="58"/>
      <c r="J232" s="114">
        <f>SUM(J233:J237)</f>
        <v>15895.28</v>
      </c>
      <c r="K232" s="114">
        <f>SUM(K233:K237)</f>
        <v>86469.510000000009</v>
      </c>
      <c r="L232" s="115">
        <f>SUM(L233:L237)</f>
        <v>102364.79</v>
      </c>
    </row>
    <row r="233" spans="1:12" ht="38.25">
      <c r="A233" s="122" t="s">
        <v>542</v>
      </c>
      <c r="B233" s="106" t="s">
        <v>833</v>
      </c>
      <c r="C233" s="68" t="s">
        <v>543</v>
      </c>
      <c r="D233" s="60" t="s">
        <v>19</v>
      </c>
      <c r="E233" s="109">
        <v>138</v>
      </c>
      <c r="F233" s="127">
        <v>5.97</v>
      </c>
      <c r="G233" s="127">
        <v>4.6500000000000004</v>
      </c>
      <c r="H233" s="127">
        <v>2.81</v>
      </c>
      <c r="I233" s="110">
        <f>TRUNC(F233 * (1 + 25.03 / 100), 2)</f>
        <v>7.46</v>
      </c>
      <c r="J233" s="110">
        <f>TRUNC(E233 * G233, 2)</f>
        <v>641.70000000000005</v>
      </c>
      <c r="K233" s="110">
        <f>L233 - J233</f>
        <v>387.78</v>
      </c>
      <c r="L233" s="111">
        <f>TRUNC(E233 * I233, 2)</f>
        <v>1029.48</v>
      </c>
    </row>
    <row r="234" spans="1:12" ht="38.25">
      <c r="A234" s="122" t="s">
        <v>544</v>
      </c>
      <c r="B234" s="106" t="s">
        <v>545</v>
      </c>
      <c r="C234" s="68" t="s">
        <v>546</v>
      </c>
      <c r="D234" s="60" t="s">
        <v>19</v>
      </c>
      <c r="E234" s="109">
        <v>28</v>
      </c>
      <c r="F234" s="127">
        <v>24.73</v>
      </c>
      <c r="G234" s="127">
        <v>12.73</v>
      </c>
      <c r="H234" s="127">
        <v>18.18</v>
      </c>
      <c r="I234" s="110">
        <f>TRUNC(F234 * (1 + 25.03 / 100), 2)</f>
        <v>30.91</v>
      </c>
      <c r="J234" s="110">
        <f>TRUNC(E234 * G234, 2)</f>
        <v>356.44</v>
      </c>
      <c r="K234" s="110">
        <f>L234 - J234</f>
        <v>509.04</v>
      </c>
      <c r="L234" s="111">
        <f>TRUNC(E234 * I234, 2)</f>
        <v>865.48</v>
      </c>
    </row>
    <row r="235" spans="1:12" ht="38.25">
      <c r="A235" s="122" t="s">
        <v>547</v>
      </c>
      <c r="B235" s="106" t="s">
        <v>548</v>
      </c>
      <c r="C235" s="68" t="s">
        <v>549</v>
      </c>
      <c r="D235" s="60" t="s">
        <v>19</v>
      </c>
      <c r="E235" s="109">
        <v>109</v>
      </c>
      <c r="F235" s="127">
        <v>39.090000000000003</v>
      </c>
      <c r="G235" s="127">
        <v>25.6</v>
      </c>
      <c r="H235" s="127">
        <v>23.27</v>
      </c>
      <c r="I235" s="110">
        <f>TRUNC(F235 * (1 + 25.03 / 100), 2)</f>
        <v>48.87</v>
      </c>
      <c r="J235" s="110">
        <f>TRUNC(E235 * G235, 2)</f>
        <v>2790.4</v>
      </c>
      <c r="K235" s="110">
        <f>L235 - J235</f>
        <v>2536.4299999999998</v>
      </c>
      <c r="L235" s="111">
        <f>TRUNC(E235 * I235, 2)</f>
        <v>5326.83</v>
      </c>
    </row>
    <row r="236" spans="1:12" ht="38.25">
      <c r="A236" s="122" t="s">
        <v>550</v>
      </c>
      <c r="B236" s="106" t="s">
        <v>834</v>
      </c>
      <c r="C236" s="68" t="s">
        <v>551</v>
      </c>
      <c r="D236" s="60" t="s">
        <v>19</v>
      </c>
      <c r="E236" s="109">
        <v>341</v>
      </c>
      <c r="F236" s="127">
        <v>203.18</v>
      </c>
      <c r="G236" s="127">
        <v>33.270000000000003</v>
      </c>
      <c r="H236" s="127">
        <v>220.76</v>
      </c>
      <c r="I236" s="110">
        <f>TRUNC(F236 * (1 + 25.03 / 100), 2)</f>
        <v>254.03</v>
      </c>
      <c r="J236" s="110">
        <f>TRUNC(E236 * G236, 2)</f>
        <v>11345.07</v>
      </c>
      <c r="K236" s="110">
        <f>L236 - J236</f>
        <v>75279.16</v>
      </c>
      <c r="L236" s="111">
        <f>TRUNC(E236 * I236, 2)</f>
        <v>86624.23</v>
      </c>
    </row>
    <row r="237" spans="1:12" ht="38.25">
      <c r="A237" s="122" t="s">
        <v>552</v>
      </c>
      <c r="B237" s="106" t="s">
        <v>553</v>
      </c>
      <c r="C237" s="68" t="s">
        <v>554</v>
      </c>
      <c r="D237" s="60" t="s">
        <v>19</v>
      </c>
      <c r="E237" s="109">
        <v>117</v>
      </c>
      <c r="F237" s="127">
        <v>58.24</v>
      </c>
      <c r="G237" s="127">
        <v>6.51</v>
      </c>
      <c r="H237" s="127">
        <v>66.3</v>
      </c>
      <c r="I237" s="110">
        <f>TRUNC(F237 * (1 + 25.03 / 100), 2)</f>
        <v>72.81</v>
      </c>
      <c r="J237" s="110">
        <f>TRUNC(E237 * G237, 2)</f>
        <v>761.67</v>
      </c>
      <c r="K237" s="110">
        <f>L237 - J237</f>
        <v>7757.1</v>
      </c>
      <c r="L237" s="111">
        <f>TRUNC(E237 * I237, 2)</f>
        <v>8518.77</v>
      </c>
    </row>
    <row r="238" spans="1:12">
      <c r="A238" s="122"/>
      <c r="B238" s="106"/>
      <c r="C238" s="68"/>
      <c r="D238" s="60"/>
      <c r="E238" s="109"/>
      <c r="F238" s="110"/>
      <c r="G238" s="110"/>
      <c r="H238" s="110"/>
      <c r="I238" s="110"/>
      <c r="J238" s="110"/>
      <c r="K238" s="110"/>
      <c r="L238" s="111"/>
    </row>
    <row r="239" spans="1:12">
      <c r="A239" s="121" t="s">
        <v>555</v>
      </c>
      <c r="B239" s="107"/>
      <c r="C239" s="67" t="s">
        <v>556</v>
      </c>
      <c r="D239" s="58"/>
      <c r="E239" s="113"/>
      <c r="F239" s="58"/>
      <c r="G239" s="58"/>
      <c r="H239" s="58"/>
      <c r="I239" s="58"/>
      <c r="J239" s="114">
        <f>SUM(J240:J245)</f>
        <v>79323.979999999981</v>
      </c>
      <c r="K239" s="114">
        <f>SUM(K240:K245)</f>
        <v>81594.190000000017</v>
      </c>
      <c r="L239" s="115">
        <f>SUM(L240:L245)</f>
        <v>160918.16999999998</v>
      </c>
    </row>
    <row r="240" spans="1:12" ht="38.25">
      <c r="A240" s="122" t="s">
        <v>557</v>
      </c>
      <c r="B240" s="106" t="s">
        <v>558</v>
      </c>
      <c r="C240" s="68" t="s">
        <v>559</v>
      </c>
      <c r="D240" s="60" t="s">
        <v>19</v>
      </c>
      <c r="E240" s="109">
        <v>62</v>
      </c>
      <c r="F240" s="127">
        <v>35.03</v>
      </c>
      <c r="G240" s="127">
        <v>10.48</v>
      </c>
      <c r="H240" s="127">
        <v>33.31</v>
      </c>
      <c r="I240" s="110">
        <f t="shared" ref="I240:I245" si="46">TRUNC(F240 * (1 + 25.03 / 100), 2)</f>
        <v>43.79</v>
      </c>
      <c r="J240" s="110">
        <f t="shared" ref="J240:J245" si="47">TRUNC(E240 * G240, 2)</f>
        <v>649.76</v>
      </c>
      <c r="K240" s="110">
        <f t="shared" ref="K240:K245" si="48">L240 - J240</f>
        <v>2065.2200000000003</v>
      </c>
      <c r="L240" s="111">
        <f t="shared" ref="L240:L245" si="49">TRUNC(E240 * I240, 2)</f>
        <v>2714.98</v>
      </c>
    </row>
    <row r="241" spans="1:12" ht="25.5">
      <c r="A241" s="122" t="s">
        <v>560</v>
      </c>
      <c r="B241" s="106" t="s">
        <v>561</v>
      </c>
      <c r="C241" s="68" t="s">
        <v>562</v>
      </c>
      <c r="D241" s="60" t="s">
        <v>19</v>
      </c>
      <c r="E241" s="109">
        <v>62</v>
      </c>
      <c r="F241" s="127">
        <v>63.05</v>
      </c>
      <c r="G241" s="127">
        <v>40.5</v>
      </c>
      <c r="H241" s="127">
        <v>38.33</v>
      </c>
      <c r="I241" s="110">
        <f t="shared" si="46"/>
        <v>78.83</v>
      </c>
      <c r="J241" s="110">
        <f t="shared" si="47"/>
        <v>2511</v>
      </c>
      <c r="K241" s="110">
        <f t="shared" si="48"/>
        <v>2376.46</v>
      </c>
      <c r="L241" s="111">
        <f t="shared" si="49"/>
        <v>4887.46</v>
      </c>
    </row>
    <row r="242" spans="1:12" ht="25.5">
      <c r="A242" s="122" t="s">
        <v>563</v>
      </c>
      <c r="B242" s="106" t="s">
        <v>564</v>
      </c>
      <c r="C242" s="68" t="s">
        <v>565</v>
      </c>
      <c r="D242" s="60" t="s">
        <v>19</v>
      </c>
      <c r="E242" s="109">
        <v>1062</v>
      </c>
      <c r="F242" s="127">
        <v>100.08</v>
      </c>
      <c r="G242" s="127">
        <v>69.14</v>
      </c>
      <c r="H242" s="127">
        <v>55.99</v>
      </c>
      <c r="I242" s="110">
        <f t="shared" si="46"/>
        <v>125.13</v>
      </c>
      <c r="J242" s="110">
        <f t="shared" si="47"/>
        <v>73426.679999999993</v>
      </c>
      <c r="K242" s="110">
        <f t="shared" si="48"/>
        <v>59461.380000000005</v>
      </c>
      <c r="L242" s="111">
        <f t="shared" si="49"/>
        <v>132888.06</v>
      </c>
    </row>
    <row r="243" spans="1:12" ht="38.25">
      <c r="A243" s="122" t="s">
        <v>566</v>
      </c>
      <c r="B243" s="106" t="s">
        <v>553</v>
      </c>
      <c r="C243" s="68" t="s">
        <v>567</v>
      </c>
      <c r="D243" s="60" t="s">
        <v>19</v>
      </c>
      <c r="E243" s="109">
        <v>34</v>
      </c>
      <c r="F243" s="127">
        <v>58.24</v>
      </c>
      <c r="G243" s="127">
        <v>6.51</v>
      </c>
      <c r="H243" s="127">
        <v>66.3</v>
      </c>
      <c r="I243" s="110">
        <f t="shared" si="46"/>
        <v>72.81</v>
      </c>
      <c r="J243" s="110">
        <f t="shared" si="47"/>
        <v>221.34</v>
      </c>
      <c r="K243" s="110">
        <f t="shared" si="48"/>
        <v>2254.1999999999998</v>
      </c>
      <c r="L243" s="111">
        <f t="shared" si="49"/>
        <v>2475.54</v>
      </c>
    </row>
    <row r="244" spans="1:12" ht="25.5">
      <c r="A244" s="122" t="s">
        <v>568</v>
      </c>
      <c r="B244" s="106" t="s">
        <v>569</v>
      </c>
      <c r="C244" s="68" t="s">
        <v>570</v>
      </c>
      <c r="D244" s="60" t="s">
        <v>19</v>
      </c>
      <c r="E244" s="109">
        <v>31</v>
      </c>
      <c r="F244" s="127">
        <v>363.86</v>
      </c>
      <c r="G244" s="127">
        <v>77.64</v>
      </c>
      <c r="H244" s="127">
        <v>377.29</v>
      </c>
      <c r="I244" s="110">
        <f t="shared" si="46"/>
        <v>454.93</v>
      </c>
      <c r="J244" s="110">
        <f t="shared" si="47"/>
        <v>2406.84</v>
      </c>
      <c r="K244" s="110">
        <f t="shared" si="48"/>
        <v>11695.99</v>
      </c>
      <c r="L244" s="111">
        <f t="shared" si="49"/>
        <v>14102.83</v>
      </c>
    </row>
    <row r="245" spans="1:12" ht="22.5">
      <c r="A245" s="122" t="s">
        <v>571</v>
      </c>
      <c r="B245" s="106" t="s">
        <v>835</v>
      </c>
      <c r="C245" s="68" t="s">
        <v>572</v>
      </c>
      <c r="D245" s="60" t="s">
        <v>19</v>
      </c>
      <c r="E245" s="109">
        <v>42</v>
      </c>
      <c r="F245" s="127">
        <v>73.31</v>
      </c>
      <c r="G245" s="127">
        <v>2.58</v>
      </c>
      <c r="H245" s="127">
        <v>89.07</v>
      </c>
      <c r="I245" s="110">
        <f t="shared" si="46"/>
        <v>91.65</v>
      </c>
      <c r="J245" s="110">
        <f t="shared" si="47"/>
        <v>108.36</v>
      </c>
      <c r="K245" s="110">
        <f t="shared" si="48"/>
        <v>3740.94</v>
      </c>
      <c r="L245" s="111">
        <f t="shared" si="49"/>
        <v>3849.3</v>
      </c>
    </row>
    <row r="246" spans="1:12">
      <c r="A246" s="122"/>
      <c r="B246" s="106"/>
      <c r="C246" s="68"/>
      <c r="D246" s="60"/>
      <c r="E246" s="109"/>
      <c r="F246" s="110"/>
      <c r="G246" s="110"/>
      <c r="H246" s="110"/>
      <c r="I246" s="110"/>
      <c r="J246" s="110"/>
      <c r="K246" s="110"/>
      <c r="L246" s="111"/>
    </row>
    <row r="247" spans="1:12">
      <c r="A247" s="121" t="s">
        <v>573</v>
      </c>
      <c r="B247" s="107"/>
      <c r="C247" s="67" t="s">
        <v>574</v>
      </c>
      <c r="D247" s="58"/>
      <c r="E247" s="113"/>
      <c r="F247" s="58"/>
      <c r="G247" s="58"/>
      <c r="H247" s="58"/>
      <c r="I247" s="58"/>
      <c r="J247" s="114">
        <f>SUM(J248:J250)</f>
        <v>3060.01</v>
      </c>
      <c r="K247" s="114">
        <f>SUM(K248:K250)</f>
        <v>33907.300000000003</v>
      </c>
      <c r="L247" s="115">
        <f>SUM(L248:L250)</f>
        <v>36967.310000000005</v>
      </c>
    </row>
    <row r="248" spans="1:12" ht="25.5">
      <c r="A248" s="122" t="s">
        <v>575</v>
      </c>
      <c r="B248" s="106" t="s">
        <v>576</v>
      </c>
      <c r="C248" s="68" t="s">
        <v>577</v>
      </c>
      <c r="D248" s="60" t="s">
        <v>26</v>
      </c>
      <c r="E248" s="109">
        <v>678</v>
      </c>
      <c r="F248" s="127">
        <v>27.61</v>
      </c>
      <c r="G248" s="127">
        <v>2.4700000000000002</v>
      </c>
      <c r="H248" s="127">
        <v>32.049999999999997</v>
      </c>
      <c r="I248" s="110">
        <f>TRUNC(F248 * (1 + 25.03 / 100), 2)</f>
        <v>34.520000000000003</v>
      </c>
      <c r="J248" s="110">
        <f>TRUNC(E248 * G248, 2)</f>
        <v>1674.66</v>
      </c>
      <c r="K248" s="110">
        <f>L248 - J248</f>
        <v>21729.9</v>
      </c>
      <c r="L248" s="111">
        <f>TRUNC(E248 * I248, 2)</f>
        <v>23404.560000000001</v>
      </c>
    </row>
    <row r="249" spans="1:12" ht="25.5">
      <c r="A249" s="122" t="s">
        <v>578</v>
      </c>
      <c r="B249" s="106" t="s">
        <v>579</v>
      </c>
      <c r="C249" s="68" t="s">
        <v>580</v>
      </c>
      <c r="D249" s="60" t="s">
        <v>26</v>
      </c>
      <c r="E249" s="109">
        <v>85</v>
      </c>
      <c r="F249" s="127">
        <v>123.58</v>
      </c>
      <c r="G249" s="127">
        <v>15.67</v>
      </c>
      <c r="H249" s="127">
        <v>138.84</v>
      </c>
      <c r="I249" s="110">
        <f>TRUNC(F249 * (1 + 25.03 / 100), 2)</f>
        <v>154.51</v>
      </c>
      <c r="J249" s="110">
        <f>TRUNC(E249 * G249, 2)</f>
        <v>1331.95</v>
      </c>
      <c r="K249" s="110">
        <f>L249 - J249</f>
        <v>11801.4</v>
      </c>
      <c r="L249" s="111">
        <f>TRUNC(E249 * I249, 2)</f>
        <v>13133.35</v>
      </c>
    </row>
    <row r="250" spans="1:12" ht="25.5">
      <c r="A250" s="122" t="s">
        <v>581</v>
      </c>
      <c r="B250" s="106" t="s">
        <v>582</v>
      </c>
      <c r="C250" s="68" t="s">
        <v>583</v>
      </c>
      <c r="D250" s="60" t="s">
        <v>26</v>
      </c>
      <c r="E250" s="109">
        <v>4</v>
      </c>
      <c r="F250" s="127">
        <v>85.86</v>
      </c>
      <c r="G250" s="127">
        <v>13.35</v>
      </c>
      <c r="H250" s="127">
        <v>94</v>
      </c>
      <c r="I250" s="110">
        <f>TRUNC(F250 * (1 + 25.03 / 100), 2)</f>
        <v>107.35</v>
      </c>
      <c r="J250" s="110">
        <f>TRUNC(E250 * G250, 2)</f>
        <v>53.4</v>
      </c>
      <c r="K250" s="110">
        <f>L250 - J250</f>
        <v>376</v>
      </c>
      <c r="L250" s="111">
        <f>TRUNC(E250 * I250, 2)</f>
        <v>429.4</v>
      </c>
    </row>
    <row r="251" spans="1:12">
      <c r="A251" s="122"/>
      <c r="B251" s="106"/>
      <c r="C251" s="68"/>
      <c r="D251" s="60"/>
      <c r="E251" s="109"/>
      <c r="F251" s="110"/>
      <c r="G251" s="110"/>
      <c r="H251" s="110"/>
      <c r="I251" s="110"/>
      <c r="J251" s="110"/>
      <c r="K251" s="110"/>
      <c r="L251" s="111"/>
    </row>
    <row r="252" spans="1:12">
      <c r="A252" s="121" t="s">
        <v>584</v>
      </c>
      <c r="B252" s="107"/>
      <c r="C252" s="67" t="s">
        <v>585</v>
      </c>
      <c r="D252" s="58"/>
      <c r="E252" s="113"/>
      <c r="F252" s="58"/>
      <c r="G252" s="58"/>
      <c r="H252" s="58"/>
      <c r="I252" s="58"/>
      <c r="J252" s="119">
        <f>J253</f>
        <v>0</v>
      </c>
      <c r="K252" s="119">
        <f>K253</f>
        <v>59266.68</v>
      </c>
      <c r="L252" s="115">
        <f>L253</f>
        <v>59266.68</v>
      </c>
    </row>
    <row r="253" spans="1:12" ht="25.5">
      <c r="A253" s="122" t="s">
        <v>586</v>
      </c>
      <c r="B253" s="106" t="s">
        <v>587</v>
      </c>
      <c r="C253" s="68" t="s">
        <v>588</v>
      </c>
      <c r="D253" s="60" t="s">
        <v>19</v>
      </c>
      <c r="E253" s="109">
        <v>761</v>
      </c>
      <c r="F253" s="110">
        <v>65</v>
      </c>
      <c r="G253" s="110">
        <v>0</v>
      </c>
      <c r="H253" s="110">
        <v>77.88</v>
      </c>
      <c r="I253" s="110" t="str">
        <f>TRUNC(F253 * (1 + 19.83 / 100), 2) &amp;CHAR(10)&amp; "(19.83%)"</f>
        <v>77,88
(19.83%)</v>
      </c>
      <c r="J253" s="110">
        <f>TRUNC(E253 * G253, 2)</f>
        <v>0</v>
      </c>
      <c r="K253" s="110">
        <f>L253 - J253</f>
        <v>59266.68</v>
      </c>
      <c r="L253" s="111">
        <f>TRUNC(E253 * TRUNC(F253 * (1 + 19.83 / 100), 2), 2)</f>
        <v>59266.68</v>
      </c>
    </row>
    <row r="254" spans="1:12">
      <c r="A254" s="122"/>
      <c r="B254" s="106"/>
      <c r="C254" s="68"/>
      <c r="D254" s="60"/>
      <c r="E254" s="109"/>
      <c r="F254" s="110"/>
      <c r="G254" s="110"/>
      <c r="H254" s="110"/>
      <c r="I254" s="110"/>
      <c r="J254" s="110"/>
      <c r="K254" s="110"/>
      <c r="L254" s="111"/>
    </row>
    <row r="255" spans="1:12">
      <c r="A255" s="121" t="s">
        <v>589</v>
      </c>
      <c r="B255" s="107"/>
      <c r="C255" s="67" t="s">
        <v>897</v>
      </c>
      <c r="D255" s="58"/>
      <c r="E255" s="113"/>
      <c r="F255" s="58"/>
      <c r="G255" s="58"/>
      <c r="H255" s="58"/>
      <c r="I255" s="58"/>
      <c r="J255" s="114">
        <f>SUM(J256:J279)</f>
        <v>2170.27</v>
      </c>
      <c r="K255" s="114">
        <f>SUM(K256:K279)</f>
        <v>84952.86</v>
      </c>
      <c r="L255" s="115">
        <f>SUM(L256:L279)</f>
        <v>87123.13</v>
      </c>
    </row>
    <row r="256" spans="1:12" ht="38.25">
      <c r="A256" s="122" t="s">
        <v>590</v>
      </c>
      <c r="B256" s="106" t="s">
        <v>591</v>
      </c>
      <c r="C256" s="68" t="s">
        <v>592</v>
      </c>
      <c r="D256" s="60" t="s">
        <v>15</v>
      </c>
      <c r="E256" s="109">
        <v>8</v>
      </c>
      <c r="F256" s="127">
        <v>365.45</v>
      </c>
      <c r="G256" s="127">
        <v>22.75</v>
      </c>
      <c r="H256" s="127">
        <v>434.17</v>
      </c>
      <c r="I256" s="110">
        <f t="shared" ref="I256:I279" si="50">TRUNC(F256 * (1 + 25.03 / 100), 2)</f>
        <v>456.92</v>
      </c>
      <c r="J256" s="110">
        <f t="shared" ref="J256:J279" si="51">TRUNC(E256 * G256, 2)</f>
        <v>182</v>
      </c>
      <c r="K256" s="110">
        <f t="shared" ref="K256:K279" si="52">L256 - J256</f>
        <v>3473.36</v>
      </c>
      <c r="L256" s="111">
        <f t="shared" ref="L256:L279" si="53">TRUNC(E256 * I256, 2)</f>
        <v>3655.36</v>
      </c>
    </row>
    <row r="257" spans="1:12" ht="38.25">
      <c r="A257" s="122" t="s">
        <v>593</v>
      </c>
      <c r="B257" s="106" t="s">
        <v>594</v>
      </c>
      <c r="C257" s="68" t="s">
        <v>595</v>
      </c>
      <c r="D257" s="60" t="s">
        <v>15</v>
      </c>
      <c r="E257" s="109">
        <v>1</v>
      </c>
      <c r="F257" s="127">
        <v>638.79</v>
      </c>
      <c r="G257" s="127">
        <v>27.63</v>
      </c>
      <c r="H257" s="127">
        <v>771.04</v>
      </c>
      <c r="I257" s="110">
        <f t="shared" si="50"/>
        <v>798.67</v>
      </c>
      <c r="J257" s="110">
        <f t="shared" si="51"/>
        <v>27.63</v>
      </c>
      <c r="K257" s="110">
        <f t="shared" si="52"/>
        <v>771.04</v>
      </c>
      <c r="L257" s="111">
        <f t="shared" si="53"/>
        <v>798.67</v>
      </c>
    </row>
    <row r="258" spans="1:12" ht="51">
      <c r="A258" s="122" t="s">
        <v>596</v>
      </c>
      <c r="B258" s="106" t="s">
        <v>836</v>
      </c>
      <c r="C258" s="68" t="s">
        <v>597</v>
      </c>
      <c r="D258" s="60" t="s">
        <v>15</v>
      </c>
      <c r="E258" s="109">
        <v>1</v>
      </c>
      <c r="F258" s="127">
        <v>175.05</v>
      </c>
      <c r="G258" s="127">
        <v>20.329999999999998</v>
      </c>
      <c r="H258" s="127">
        <v>198.53</v>
      </c>
      <c r="I258" s="110">
        <f t="shared" si="50"/>
        <v>218.86</v>
      </c>
      <c r="J258" s="110">
        <f t="shared" si="51"/>
        <v>20.329999999999998</v>
      </c>
      <c r="K258" s="110">
        <f t="shared" si="52"/>
        <v>198.53000000000003</v>
      </c>
      <c r="L258" s="111">
        <f t="shared" si="53"/>
        <v>218.86</v>
      </c>
    </row>
    <row r="259" spans="1:12" ht="38.25">
      <c r="A259" s="122" t="s">
        <v>598</v>
      </c>
      <c r="B259" s="106" t="s">
        <v>599</v>
      </c>
      <c r="C259" s="68" t="s">
        <v>600</v>
      </c>
      <c r="D259" s="60" t="s">
        <v>15</v>
      </c>
      <c r="E259" s="109">
        <v>7</v>
      </c>
      <c r="F259" s="127">
        <v>436.75</v>
      </c>
      <c r="G259" s="127">
        <v>26.12</v>
      </c>
      <c r="H259" s="127">
        <v>519.94000000000005</v>
      </c>
      <c r="I259" s="110">
        <f t="shared" si="50"/>
        <v>546.05999999999995</v>
      </c>
      <c r="J259" s="110">
        <f t="shared" si="51"/>
        <v>182.84</v>
      </c>
      <c r="K259" s="110">
        <f t="shared" si="52"/>
        <v>3639.58</v>
      </c>
      <c r="L259" s="111">
        <f t="shared" si="53"/>
        <v>3822.42</v>
      </c>
    </row>
    <row r="260" spans="1:12" ht="51">
      <c r="A260" s="122" t="s">
        <v>601</v>
      </c>
      <c r="B260" s="106" t="s">
        <v>602</v>
      </c>
      <c r="C260" s="68" t="s">
        <v>603</v>
      </c>
      <c r="D260" s="60" t="s">
        <v>15</v>
      </c>
      <c r="E260" s="109">
        <v>1</v>
      </c>
      <c r="F260" s="127">
        <v>482.59</v>
      </c>
      <c r="G260" s="127">
        <v>18.54</v>
      </c>
      <c r="H260" s="127">
        <v>584.84</v>
      </c>
      <c r="I260" s="110">
        <f t="shared" si="50"/>
        <v>603.38</v>
      </c>
      <c r="J260" s="110">
        <f t="shared" si="51"/>
        <v>18.54</v>
      </c>
      <c r="K260" s="110">
        <f t="shared" si="52"/>
        <v>584.84</v>
      </c>
      <c r="L260" s="111">
        <f t="shared" si="53"/>
        <v>603.38</v>
      </c>
    </row>
    <row r="261" spans="1:12" ht="38.25">
      <c r="A261" s="122" t="s">
        <v>604</v>
      </c>
      <c r="B261" s="106" t="s">
        <v>837</v>
      </c>
      <c r="C261" s="68" t="s">
        <v>605</v>
      </c>
      <c r="D261" s="60" t="s">
        <v>15</v>
      </c>
      <c r="E261" s="109">
        <v>1</v>
      </c>
      <c r="F261" s="127">
        <v>249.72</v>
      </c>
      <c r="G261" s="127">
        <v>25.62</v>
      </c>
      <c r="H261" s="127">
        <v>286.60000000000002</v>
      </c>
      <c r="I261" s="110">
        <f t="shared" si="50"/>
        <v>312.22000000000003</v>
      </c>
      <c r="J261" s="110">
        <f t="shared" si="51"/>
        <v>25.62</v>
      </c>
      <c r="K261" s="110">
        <f t="shared" si="52"/>
        <v>286.60000000000002</v>
      </c>
      <c r="L261" s="111">
        <f t="shared" si="53"/>
        <v>312.22000000000003</v>
      </c>
    </row>
    <row r="262" spans="1:12" ht="29.25" customHeight="1">
      <c r="A262" s="122" t="s">
        <v>606</v>
      </c>
      <c r="B262" s="106" t="s">
        <v>607</v>
      </c>
      <c r="C262" s="68" t="s">
        <v>608</v>
      </c>
      <c r="D262" s="60" t="s">
        <v>15</v>
      </c>
      <c r="E262" s="109">
        <v>3</v>
      </c>
      <c r="F262" s="127">
        <v>564.67999999999995</v>
      </c>
      <c r="G262" s="127">
        <v>22.02</v>
      </c>
      <c r="H262" s="127">
        <v>683.99</v>
      </c>
      <c r="I262" s="110">
        <f t="shared" si="50"/>
        <v>706.01</v>
      </c>
      <c r="J262" s="110">
        <f t="shared" si="51"/>
        <v>66.06</v>
      </c>
      <c r="K262" s="110">
        <f t="shared" si="52"/>
        <v>2051.9700000000003</v>
      </c>
      <c r="L262" s="111">
        <f t="shared" si="53"/>
        <v>2118.0300000000002</v>
      </c>
    </row>
    <row r="263" spans="1:12" ht="22.5">
      <c r="A263" s="122" t="s">
        <v>609</v>
      </c>
      <c r="B263" s="106" t="s">
        <v>610</v>
      </c>
      <c r="C263" s="68" t="s">
        <v>611</v>
      </c>
      <c r="D263" s="60" t="s">
        <v>15</v>
      </c>
      <c r="E263" s="109">
        <v>1</v>
      </c>
      <c r="F263" s="127">
        <v>421.61</v>
      </c>
      <c r="G263" s="127">
        <v>15.56</v>
      </c>
      <c r="H263" s="127">
        <v>511.57</v>
      </c>
      <c r="I263" s="110">
        <f t="shared" si="50"/>
        <v>527.13</v>
      </c>
      <c r="J263" s="110">
        <f t="shared" si="51"/>
        <v>15.56</v>
      </c>
      <c r="K263" s="110">
        <f t="shared" si="52"/>
        <v>511.57</v>
      </c>
      <c r="L263" s="111">
        <f t="shared" si="53"/>
        <v>527.13</v>
      </c>
    </row>
    <row r="264" spans="1:12" ht="38.25">
      <c r="A264" s="122" t="s">
        <v>612</v>
      </c>
      <c r="B264" s="106" t="s">
        <v>613</v>
      </c>
      <c r="C264" s="68" t="s">
        <v>614</v>
      </c>
      <c r="D264" s="60" t="s">
        <v>15</v>
      </c>
      <c r="E264" s="109">
        <v>2</v>
      </c>
      <c r="F264" s="127">
        <v>90.35</v>
      </c>
      <c r="G264" s="127">
        <v>11.5</v>
      </c>
      <c r="H264" s="127">
        <v>101.46</v>
      </c>
      <c r="I264" s="110">
        <f t="shared" si="50"/>
        <v>112.96</v>
      </c>
      <c r="J264" s="110">
        <f t="shared" si="51"/>
        <v>23</v>
      </c>
      <c r="K264" s="110">
        <f t="shared" si="52"/>
        <v>202.92</v>
      </c>
      <c r="L264" s="111">
        <f t="shared" si="53"/>
        <v>225.92</v>
      </c>
    </row>
    <row r="265" spans="1:12" ht="25.5">
      <c r="A265" s="122" t="s">
        <v>615</v>
      </c>
      <c r="B265" s="106" t="s">
        <v>616</v>
      </c>
      <c r="C265" s="68" t="s">
        <v>617</v>
      </c>
      <c r="D265" s="60" t="s">
        <v>15</v>
      </c>
      <c r="E265" s="109">
        <v>2</v>
      </c>
      <c r="F265" s="127">
        <v>78.739999999999995</v>
      </c>
      <c r="G265" s="127">
        <v>13.73</v>
      </c>
      <c r="H265" s="127">
        <v>84.71</v>
      </c>
      <c r="I265" s="110">
        <f t="shared" si="50"/>
        <v>98.44</v>
      </c>
      <c r="J265" s="110">
        <f t="shared" si="51"/>
        <v>27.46</v>
      </c>
      <c r="K265" s="110">
        <f t="shared" si="52"/>
        <v>169.42</v>
      </c>
      <c r="L265" s="111">
        <f t="shared" si="53"/>
        <v>196.88</v>
      </c>
    </row>
    <row r="266" spans="1:12" ht="25.5">
      <c r="A266" s="122" t="s">
        <v>618</v>
      </c>
      <c r="B266" s="106" t="s">
        <v>619</v>
      </c>
      <c r="C266" s="68" t="s">
        <v>620</v>
      </c>
      <c r="D266" s="60" t="s">
        <v>15</v>
      </c>
      <c r="E266" s="109">
        <v>6</v>
      </c>
      <c r="F266" s="127">
        <v>88.33</v>
      </c>
      <c r="G266" s="127">
        <v>14.6</v>
      </c>
      <c r="H266" s="127">
        <v>95.83</v>
      </c>
      <c r="I266" s="110">
        <f t="shared" si="50"/>
        <v>110.43</v>
      </c>
      <c r="J266" s="110">
        <f t="shared" si="51"/>
        <v>87.6</v>
      </c>
      <c r="K266" s="110">
        <f t="shared" si="52"/>
        <v>574.98</v>
      </c>
      <c r="L266" s="111">
        <f t="shared" si="53"/>
        <v>662.58</v>
      </c>
    </row>
    <row r="267" spans="1:12" ht="25.5">
      <c r="A267" s="122" t="s">
        <v>621</v>
      </c>
      <c r="B267" s="106" t="s">
        <v>838</v>
      </c>
      <c r="C267" s="68" t="s">
        <v>622</v>
      </c>
      <c r="D267" s="60" t="s">
        <v>15</v>
      </c>
      <c r="E267" s="109">
        <v>16</v>
      </c>
      <c r="F267" s="127">
        <v>78.14</v>
      </c>
      <c r="G267" s="127">
        <v>6.88</v>
      </c>
      <c r="H267" s="127">
        <v>90.81</v>
      </c>
      <c r="I267" s="110">
        <f t="shared" si="50"/>
        <v>97.69</v>
      </c>
      <c r="J267" s="110">
        <f t="shared" si="51"/>
        <v>110.08</v>
      </c>
      <c r="K267" s="110">
        <f t="shared" si="52"/>
        <v>1452.96</v>
      </c>
      <c r="L267" s="111">
        <f t="shared" si="53"/>
        <v>1563.04</v>
      </c>
    </row>
    <row r="268" spans="1:12">
      <c r="A268" s="122" t="s">
        <v>623</v>
      </c>
      <c r="B268" s="106" t="s">
        <v>839</v>
      </c>
      <c r="C268" s="68" t="s">
        <v>624</v>
      </c>
      <c r="D268" s="60" t="s">
        <v>15</v>
      </c>
      <c r="E268" s="109">
        <v>2</v>
      </c>
      <c r="F268" s="127">
        <v>57.61</v>
      </c>
      <c r="G268" s="127">
        <v>6.88</v>
      </c>
      <c r="H268" s="127">
        <v>65.14</v>
      </c>
      <c r="I268" s="110">
        <f t="shared" si="50"/>
        <v>72.02</v>
      </c>
      <c r="J268" s="110">
        <f t="shared" si="51"/>
        <v>13.76</v>
      </c>
      <c r="K268" s="110">
        <f t="shared" si="52"/>
        <v>130.28</v>
      </c>
      <c r="L268" s="111">
        <f t="shared" si="53"/>
        <v>144.04</v>
      </c>
    </row>
    <row r="269" spans="1:12" ht="22.5">
      <c r="A269" s="122" t="s">
        <v>625</v>
      </c>
      <c r="B269" s="106" t="s">
        <v>626</v>
      </c>
      <c r="C269" s="68" t="s">
        <v>627</v>
      </c>
      <c r="D269" s="60" t="s">
        <v>15</v>
      </c>
      <c r="E269" s="109">
        <v>4</v>
      </c>
      <c r="F269" s="127">
        <v>80.540000000000006</v>
      </c>
      <c r="G269" s="127">
        <v>6.37</v>
      </c>
      <c r="H269" s="127">
        <v>94.32</v>
      </c>
      <c r="I269" s="110">
        <f t="shared" si="50"/>
        <v>100.69</v>
      </c>
      <c r="J269" s="110">
        <f t="shared" si="51"/>
        <v>25.48</v>
      </c>
      <c r="K269" s="110">
        <f t="shared" si="52"/>
        <v>377.28</v>
      </c>
      <c r="L269" s="111">
        <f t="shared" si="53"/>
        <v>402.76</v>
      </c>
    </row>
    <row r="270" spans="1:12" ht="22.5">
      <c r="A270" s="122" t="s">
        <v>628</v>
      </c>
      <c r="B270" s="106" t="s">
        <v>629</v>
      </c>
      <c r="C270" s="68" t="s">
        <v>630</v>
      </c>
      <c r="D270" s="60" t="s">
        <v>15</v>
      </c>
      <c r="E270" s="109">
        <v>9</v>
      </c>
      <c r="F270" s="127">
        <v>80.540000000000006</v>
      </c>
      <c r="G270" s="127">
        <v>6.37</v>
      </c>
      <c r="H270" s="127">
        <v>94.32</v>
      </c>
      <c r="I270" s="110">
        <f t="shared" si="50"/>
        <v>100.69</v>
      </c>
      <c r="J270" s="110">
        <f t="shared" si="51"/>
        <v>57.33</v>
      </c>
      <c r="K270" s="110">
        <f t="shared" si="52"/>
        <v>848.88</v>
      </c>
      <c r="L270" s="111">
        <f t="shared" si="53"/>
        <v>906.21</v>
      </c>
    </row>
    <row r="271" spans="1:12" ht="22.5">
      <c r="A271" s="122" t="s">
        <v>631</v>
      </c>
      <c r="B271" s="106" t="s">
        <v>632</v>
      </c>
      <c r="C271" s="68" t="s">
        <v>633</v>
      </c>
      <c r="D271" s="60" t="s">
        <v>15</v>
      </c>
      <c r="E271" s="109">
        <v>11</v>
      </c>
      <c r="F271" s="127">
        <v>37.700000000000003</v>
      </c>
      <c r="G271" s="127">
        <v>3.18</v>
      </c>
      <c r="H271" s="127">
        <v>43.95</v>
      </c>
      <c r="I271" s="110">
        <f t="shared" si="50"/>
        <v>47.13</v>
      </c>
      <c r="J271" s="110">
        <f t="shared" si="51"/>
        <v>34.979999999999997</v>
      </c>
      <c r="K271" s="110">
        <f t="shared" si="52"/>
        <v>483.44999999999993</v>
      </c>
      <c r="L271" s="111">
        <f t="shared" si="53"/>
        <v>518.42999999999995</v>
      </c>
    </row>
    <row r="272" spans="1:12" ht="25.5">
      <c r="A272" s="122" t="s">
        <v>634</v>
      </c>
      <c r="B272" s="106" t="s">
        <v>840</v>
      </c>
      <c r="C272" s="68" t="s">
        <v>635</v>
      </c>
      <c r="D272" s="60" t="s">
        <v>19</v>
      </c>
      <c r="E272" s="109">
        <v>4</v>
      </c>
      <c r="F272" s="127">
        <v>643.15</v>
      </c>
      <c r="G272" s="127">
        <v>55.9</v>
      </c>
      <c r="H272" s="127">
        <v>748.23</v>
      </c>
      <c r="I272" s="110">
        <f t="shared" si="50"/>
        <v>804.13</v>
      </c>
      <c r="J272" s="110">
        <f t="shared" si="51"/>
        <v>223.6</v>
      </c>
      <c r="K272" s="110">
        <f t="shared" si="52"/>
        <v>2992.92</v>
      </c>
      <c r="L272" s="111">
        <f t="shared" si="53"/>
        <v>3216.52</v>
      </c>
    </row>
    <row r="273" spans="1:12" ht="25.5">
      <c r="A273" s="122" t="s">
        <v>636</v>
      </c>
      <c r="B273" s="106" t="s">
        <v>637</v>
      </c>
      <c r="C273" s="68" t="s">
        <v>638</v>
      </c>
      <c r="D273" s="60" t="s">
        <v>15</v>
      </c>
      <c r="E273" s="109">
        <v>2</v>
      </c>
      <c r="F273" s="127">
        <v>105.43</v>
      </c>
      <c r="G273" s="127">
        <v>31.63</v>
      </c>
      <c r="H273" s="127">
        <v>100.18</v>
      </c>
      <c r="I273" s="110">
        <f t="shared" si="50"/>
        <v>131.81</v>
      </c>
      <c r="J273" s="110">
        <f t="shared" si="51"/>
        <v>63.26</v>
      </c>
      <c r="K273" s="110">
        <f t="shared" si="52"/>
        <v>200.36</v>
      </c>
      <c r="L273" s="111">
        <f t="shared" si="53"/>
        <v>263.62</v>
      </c>
    </row>
    <row r="274" spans="1:12" ht="25.5">
      <c r="A274" s="122" t="s">
        <v>639</v>
      </c>
      <c r="B274" s="106" t="s">
        <v>640</v>
      </c>
      <c r="C274" s="68" t="s">
        <v>641</v>
      </c>
      <c r="D274" s="60" t="s">
        <v>15</v>
      </c>
      <c r="E274" s="109">
        <v>8</v>
      </c>
      <c r="F274" s="127">
        <v>124.05</v>
      </c>
      <c r="G274" s="127">
        <v>31.63</v>
      </c>
      <c r="H274" s="127">
        <v>123.46</v>
      </c>
      <c r="I274" s="110">
        <f t="shared" si="50"/>
        <v>155.09</v>
      </c>
      <c r="J274" s="110">
        <f t="shared" si="51"/>
        <v>253.04</v>
      </c>
      <c r="K274" s="110">
        <f t="shared" si="52"/>
        <v>987.68000000000006</v>
      </c>
      <c r="L274" s="111">
        <f t="shared" si="53"/>
        <v>1240.72</v>
      </c>
    </row>
    <row r="275" spans="1:12" ht="25.5">
      <c r="A275" s="122" t="s">
        <v>642</v>
      </c>
      <c r="B275" s="106" t="s">
        <v>643</v>
      </c>
      <c r="C275" s="68" t="s">
        <v>644</v>
      </c>
      <c r="D275" s="60" t="s">
        <v>15</v>
      </c>
      <c r="E275" s="109">
        <v>2</v>
      </c>
      <c r="F275" s="127">
        <v>184.49</v>
      </c>
      <c r="G275" s="127">
        <v>36.89</v>
      </c>
      <c r="H275" s="127">
        <v>193.77</v>
      </c>
      <c r="I275" s="110">
        <f t="shared" si="50"/>
        <v>230.66</v>
      </c>
      <c r="J275" s="110">
        <f t="shared" si="51"/>
        <v>73.78</v>
      </c>
      <c r="K275" s="110">
        <f t="shared" si="52"/>
        <v>387.53999999999996</v>
      </c>
      <c r="L275" s="111">
        <f t="shared" si="53"/>
        <v>461.32</v>
      </c>
    </row>
    <row r="276" spans="1:12" ht="25.5">
      <c r="A276" s="122" t="s">
        <v>645</v>
      </c>
      <c r="B276" s="106" t="s">
        <v>841</v>
      </c>
      <c r="C276" s="68" t="s">
        <v>646</v>
      </c>
      <c r="D276" s="60" t="s">
        <v>15</v>
      </c>
      <c r="E276" s="109">
        <v>2</v>
      </c>
      <c r="F276" s="127">
        <v>104.8</v>
      </c>
      <c r="G276" s="127">
        <v>6.27</v>
      </c>
      <c r="H276" s="127">
        <v>124.76</v>
      </c>
      <c r="I276" s="110">
        <f t="shared" si="50"/>
        <v>131.03</v>
      </c>
      <c r="J276" s="110">
        <f t="shared" si="51"/>
        <v>12.54</v>
      </c>
      <c r="K276" s="110">
        <f t="shared" si="52"/>
        <v>249.52</v>
      </c>
      <c r="L276" s="111">
        <f t="shared" si="53"/>
        <v>262.06</v>
      </c>
    </row>
    <row r="277" spans="1:12" ht="25.5">
      <c r="A277" s="122" t="s">
        <v>647</v>
      </c>
      <c r="B277" s="106" t="s">
        <v>842</v>
      </c>
      <c r="C277" s="68" t="s">
        <v>648</v>
      </c>
      <c r="D277" s="60" t="s">
        <v>15</v>
      </c>
      <c r="E277" s="109">
        <v>2</v>
      </c>
      <c r="F277" s="127">
        <v>1396.1</v>
      </c>
      <c r="G277" s="127">
        <v>87.49</v>
      </c>
      <c r="H277" s="127">
        <v>1658.05</v>
      </c>
      <c r="I277" s="110">
        <f t="shared" si="50"/>
        <v>1745.54</v>
      </c>
      <c r="J277" s="110">
        <f t="shared" si="51"/>
        <v>174.98</v>
      </c>
      <c r="K277" s="110">
        <f t="shared" si="52"/>
        <v>3316.1</v>
      </c>
      <c r="L277" s="111">
        <f t="shared" si="53"/>
        <v>3491.08</v>
      </c>
    </row>
    <row r="278" spans="1:12" ht="25.5">
      <c r="A278" s="122" t="s">
        <v>649</v>
      </c>
      <c r="B278" s="106" t="s">
        <v>650</v>
      </c>
      <c r="C278" s="68" t="s">
        <v>651</v>
      </c>
      <c r="D278" s="60" t="s">
        <v>15</v>
      </c>
      <c r="E278" s="109">
        <v>2</v>
      </c>
      <c r="F278" s="127">
        <v>11088.7</v>
      </c>
      <c r="G278" s="127">
        <v>112.7</v>
      </c>
      <c r="H278" s="127">
        <v>13751.5</v>
      </c>
      <c r="I278" s="110">
        <f t="shared" si="50"/>
        <v>13864.2</v>
      </c>
      <c r="J278" s="110">
        <f t="shared" si="51"/>
        <v>225.4</v>
      </c>
      <c r="K278" s="110">
        <f t="shared" si="52"/>
        <v>27503</v>
      </c>
      <c r="L278" s="111">
        <f t="shared" si="53"/>
        <v>27728.400000000001</v>
      </c>
    </row>
    <row r="279" spans="1:12" ht="25.5">
      <c r="A279" s="122" t="s">
        <v>652</v>
      </c>
      <c r="B279" s="106" t="s">
        <v>653</v>
      </c>
      <c r="C279" s="68" t="s">
        <v>654</v>
      </c>
      <c r="D279" s="60" t="s">
        <v>15</v>
      </c>
      <c r="E279" s="109">
        <v>2</v>
      </c>
      <c r="F279" s="127">
        <v>13510.15</v>
      </c>
      <c r="G279" s="127">
        <v>112.7</v>
      </c>
      <c r="H279" s="127">
        <v>16779.04</v>
      </c>
      <c r="I279" s="110">
        <f t="shared" si="50"/>
        <v>16891.740000000002</v>
      </c>
      <c r="J279" s="110">
        <f t="shared" si="51"/>
        <v>225.4</v>
      </c>
      <c r="K279" s="110">
        <f t="shared" si="52"/>
        <v>33558.080000000002</v>
      </c>
      <c r="L279" s="111">
        <f t="shared" si="53"/>
        <v>33783.480000000003</v>
      </c>
    </row>
    <row r="280" spans="1:12">
      <c r="A280" s="122"/>
      <c r="B280" s="106"/>
      <c r="C280" s="68"/>
      <c r="D280" s="60"/>
      <c r="E280" s="109"/>
      <c r="F280" s="110"/>
      <c r="G280" s="110"/>
      <c r="H280" s="110"/>
      <c r="I280" s="110"/>
      <c r="J280" s="110"/>
      <c r="K280" s="110"/>
      <c r="L280" s="111"/>
    </row>
    <row r="281" spans="1:12">
      <c r="A281" s="121" t="s">
        <v>655</v>
      </c>
      <c r="B281" s="107"/>
      <c r="C281" s="67" t="s">
        <v>656</v>
      </c>
      <c r="D281" s="58"/>
      <c r="E281" s="113"/>
      <c r="F281" s="58"/>
      <c r="G281" s="58"/>
      <c r="H281" s="58"/>
      <c r="I281" s="58"/>
      <c r="J281" s="114">
        <f>SUM(J282:J294)</f>
        <v>2598.7799999999997</v>
      </c>
      <c r="K281" s="114">
        <f>SUM(K282:K294)</f>
        <v>109556.91</v>
      </c>
      <c r="L281" s="115">
        <f>SUM(L282:L294)</f>
        <v>112155.68999999999</v>
      </c>
    </row>
    <row r="282" spans="1:12" ht="63.75">
      <c r="A282" s="122" t="s">
        <v>657</v>
      </c>
      <c r="B282" s="106" t="s">
        <v>658</v>
      </c>
      <c r="C282" s="68" t="s">
        <v>659</v>
      </c>
      <c r="D282" s="60" t="s">
        <v>26</v>
      </c>
      <c r="E282" s="109">
        <v>25</v>
      </c>
      <c r="F282" s="127">
        <v>2030</v>
      </c>
      <c r="G282" s="127">
        <v>0</v>
      </c>
      <c r="H282" s="127">
        <v>2432.54</v>
      </c>
      <c r="I282" s="110" t="str">
        <f>TRUNC(F282 * (1 + 19.83 / 100), 2) &amp;CHAR(10)&amp; "(19.83%)"</f>
        <v>2432,54
(19.83%)</v>
      </c>
      <c r="J282" s="110">
        <f t="shared" ref="J282:J294" si="54">TRUNC(E282 * G282, 2)</f>
        <v>0</v>
      </c>
      <c r="K282" s="110">
        <f t="shared" ref="K282:K294" si="55">L282 - J282</f>
        <v>60813.5</v>
      </c>
      <c r="L282" s="111">
        <f>TRUNC(E282 * TRUNC(F282 * (1 + 19.83 / 100), 2), 2)</f>
        <v>60813.5</v>
      </c>
    </row>
    <row r="283" spans="1:12" ht="25.5">
      <c r="A283" s="122" t="s">
        <v>660</v>
      </c>
      <c r="B283" s="106" t="s">
        <v>661</v>
      </c>
      <c r="C283" s="68" t="s">
        <v>662</v>
      </c>
      <c r="D283" s="60" t="s">
        <v>26</v>
      </c>
      <c r="E283" s="109">
        <v>24</v>
      </c>
      <c r="F283" s="127">
        <v>950</v>
      </c>
      <c r="G283" s="127">
        <v>0</v>
      </c>
      <c r="H283" s="127">
        <v>1138.3800000000001</v>
      </c>
      <c r="I283" s="110" t="str">
        <f>TRUNC(F283 * (1 + 19.83 / 100), 2) &amp;CHAR(10)&amp; "(19.83%)"</f>
        <v>1138,38
(19.83%)</v>
      </c>
      <c r="J283" s="110">
        <f t="shared" si="54"/>
        <v>0</v>
      </c>
      <c r="K283" s="110">
        <f t="shared" si="55"/>
        <v>27321.119999999999</v>
      </c>
      <c r="L283" s="111">
        <f>TRUNC(E283 * TRUNC(F283 * (1 + 19.83 / 100), 2), 2)</f>
        <v>27321.119999999999</v>
      </c>
    </row>
    <row r="284" spans="1:12" ht="25.5">
      <c r="A284" s="122" t="s">
        <v>663</v>
      </c>
      <c r="B284" s="106" t="s">
        <v>843</v>
      </c>
      <c r="C284" s="68" t="s">
        <v>664</v>
      </c>
      <c r="D284" s="60" t="s">
        <v>15</v>
      </c>
      <c r="E284" s="109">
        <v>2</v>
      </c>
      <c r="F284" s="127">
        <v>321.61</v>
      </c>
      <c r="G284" s="127">
        <v>20.69</v>
      </c>
      <c r="H284" s="127">
        <v>381.41</v>
      </c>
      <c r="I284" s="110">
        <f>TRUNC(F284 * (1 + 25.03 / 100), 2)</f>
        <v>402.1</v>
      </c>
      <c r="J284" s="110">
        <f t="shared" si="54"/>
        <v>41.38</v>
      </c>
      <c r="K284" s="110">
        <f t="shared" si="55"/>
        <v>762.82</v>
      </c>
      <c r="L284" s="111">
        <f>TRUNC(E284 * I284, 2)</f>
        <v>804.2</v>
      </c>
    </row>
    <row r="285" spans="1:12" ht="25.5">
      <c r="A285" s="122" t="s">
        <v>665</v>
      </c>
      <c r="B285" s="106" t="s">
        <v>666</v>
      </c>
      <c r="C285" s="68" t="s">
        <v>667</v>
      </c>
      <c r="D285" s="60" t="s">
        <v>15</v>
      </c>
      <c r="E285" s="109">
        <v>2</v>
      </c>
      <c r="F285" s="127">
        <v>125</v>
      </c>
      <c r="G285" s="127">
        <v>0</v>
      </c>
      <c r="H285" s="127">
        <v>149.78</v>
      </c>
      <c r="I285" s="110" t="str">
        <f>TRUNC(F285 * (1 + 19.83 / 100), 2) &amp;CHAR(10)&amp; "(19.83%)"</f>
        <v>149,78
(19.83%)</v>
      </c>
      <c r="J285" s="110">
        <f t="shared" si="54"/>
        <v>0</v>
      </c>
      <c r="K285" s="110">
        <f t="shared" si="55"/>
        <v>299.56</v>
      </c>
      <c r="L285" s="111">
        <f>TRUNC(E285 * TRUNC(F285 * (1 + 19.83 / 100), 2), 2)</f>
        <v>299.56</v>
      </c>
    </row>
    <row r="286" spans="1:12" ht="25.5">
      <c r="A286" s="122" t="s">
        <v>668</v>
      </c>
      <c r="B286" s="106" t="s">
        <v>669</v>
      </c>
      <c r="C286" s="68" t="s">
        <v>670</v>
      </c>
      <c r="D286" s="60" t="s">
        <v>26</v>
      </c>
      <c r="E286" s="109">
        <v>1.5</v>
      </c>
      <c r="F286" s="127">
        <v>168.21</v>
      </c>
      <c r="G286" s="127">
        <v>64.47</v>
      </c>
      <c r="H286" s="127">
        <v>145.84</v>
      </c>
      <c r="I286" s="110">
        <f t="shared" ref="I286:I294" si="56">TRUNC(F286 * (1 + 25.03 / 100), 2)</f>
        <v>210.31</v>
      </c>
      <c r="J286" s="110">
        <f t="shared" si="54"/>
        <v>96.7</v>
      </c>
      <c r="K286" s="110">
        <f t="shared" si="55"/>
        <v>218.76</v>
      </c>
      <c r="L286" s="111">
        <f t="shared" ref="L286:L294" si="57">TRUNC(E286 * I286, 2)</f>
        <v>315.45999999999998</v>
      </c>
    </row>
    <row r="287" spans="1:12" ht="63.75">
      <c r="A287" s="122" t="s">
        <v>671</v>
      </c>
      <c r="B287" s="106" t="s">
        <v>672</v>
      </c>
      <c r="C287" s="68" t="s">
        <v>673</v>
      </c>
      <c r="D287" s="60" t="s">
        <v>26</v>
      </c>
      <c r="E287" s="109">
        <v>1</v>
      </c>
      <c r="F287" s="127">
        <v>420.75</v>
      </c>
      <c r="G287" s="127">
        <v>110.95</v>
      </c>
      <c r="H287" s="127">
        <v>415.11</v>
      </c>
      <c r="I287" s="110">
        <f t="shared" si="56"/>
        <v>526.05999999999995</v>
      </c>
      <c r="J287" s="110">
        <f t="shared" si="54"/>
        <v>110.95</v>
      </c>
      <c r="K287" s="110">
        <f t="shared" si="55"/>
        <v>415.10999999999996</v>
      </c>
      <c r="L287" s="111">
        <f t="shared" si="57"/>
        <v>526.05999999999995</v>
      </c>
    </row>
    <row r="288" spans="1:12" ht="51">
      <c r="A288" s="122" t="s">
        <v>674</v>
      </c>
      <c r="B288" s="106" t="s">
        <v>675</v>
      </c>
      <c r="C288" s="68" t="s">
        <v>676</v>
      </c>
      <c r="D288" s="60" t="s">
        <v>26</v>
      </c>
      <c r="E288" s="109">
        <v>5.6</v>
      </c>
      <c r="F288" s="127">
        <v>357</v>
      </c>
      <c r="G288" s="127">
        <v>110.95</v>
      </c>
      <c r="H288" s="127">
        <v>335.4</v>
      </c>
      <c r="I288" s="110">
        <f t="shared" si="56"/>
        <v>446.35</v>
      </c>
      <c r="J288" s="110">
        <f t="shared" si="54"/>
        <v>621.32000000000005</v>
      </c>
      <c r="K288" s="110">
        <f t="shared" si="55"/>
        <v>1878.2399999999998</v>
      </c>
      <c r="L288" s="111">
        <f t="shared" si="57"/>
        <v>2499.56</v>
      </c>
    </row>
    <row r="289" spans="1:12" ht="63.75">
      <c r="A289" s="122" t="s">
        <v>677</v>
      </c>
      <c r="B289" s="106" t="s">
        <v>678</v>
      </c>
      <c r="C289" s="68" t="s">
        <v>679</v>
      </c>
      <c r="D289" s="60" t="s">
        <v>26</v>
      </c>
      <c r="E289" s="109">
        <v>1.2</v>
      </c>
      <c r="F289" s="127">
        <v>869.73</v>
      </c>
      <c r="G289" s="127">
        <v>203.92</v>
      </c>
      <c r="H289" s="127">
        <v>883.5</v>
      </c>
      <c r="I289" s="110">
        <f t="shared" si="56"/>
        <v>1087.42</v>
      </c>
      <c r="J289" s="110">
        <f t="shared" si="54"/>
        <v>244.7</v>
      </c>
      <c r="K289" s="110">
        <f t="shared" si="55"/>
        <v>1060.2</v>
      </c>
      <c r="L289" s="111">
        <f t="shared" si="57"/>
        <v>1304.9000000000001</v>
      </c>
    </row>
    <row r="290" spans="1:12" ht="38.25">
      <c r="A290" s="122" t="s">
        <v>680</v>
      </c>
      <c r="B290" s="106" t="s">
        <v>681</v>
      </c>
      <c r="C290" s="68" t="s">
        <v>682</v>
      </c>
      <c r="D290" s="60" t="s">
        <v>26</v>
      </c>
      <c r="E290" s="109">
        <v>9</v>
      </c>
      <c r="F290" s="127">
        <v>309.3</v>
      </c>
      <c r="G290" s="127">
        <v>36.71</v>
      </c>
      <c r="H290" s="127">
        <v>350</v>
      </c>
      <c r="I290" s="110">
        <f t="shared" si="56"/>
        <v>386.71</v>
      </c>
      <c r="J290" s="110">
        <f t="shared" si="54"/>
        <v>330.39</v>
      </c>
      <c r="K290" s="110">
        <f t="shared" si="55"/>
        <v>3150</v>
      </c>
      <c r="L290" s="111">
        <f t="shared" si="57"/>
        <v>3480.39</v>
      </c>
    </row>
    <row r="291" spans="1:12" ht="38.25">
      <c r="A291" s="122" t="s">
        <v>683</v>
      </c>
      <c r="B291" s="106" t="s">
        <v>684</v>
      </c>
      <c r="C291" s="68" t="s">
        <v>685</v>
      </c>
      <c r="D291" s="60" t="s">
        <v>26</v>
      </c>
      <c r="E291" s="109">
        <v>7</v>
      </c>
      <c r="F291" s="127">
        <v>364.56</v>
      </c>
      <c r="G291" s="127">
        <v>36.82</v>
      </c>
      <c r="H291" s="127">
        <v>418.98</v>
      </c>
      <c r="I291" s="110">
        <f t="shared" si="56"/>
        <v>455.8</v>
      </c>
      <c r="J291" s="110">
        <f t="shared" si="54"/>
        <v>257.74</v>
      </c>
      <c r="K291" s="110">
        <f t="shared" si="55"/>
        <v>2932.8599999999997</v>
      </c>
      <c r="L291" s="111">
        <f t="shared" si="57"/>
        <v>3190.6</v>
      </c>
    </row>
    <row r="292" spans="1:12" ht="39.75" customHeight="1">
      <c r="A292" s="122" t="s">
        <v>686</v>
      </c>
      <c r="B292" s="106" t="s">
        <v>687</v>
      </c>
      <c r="C292" s="68" t="s">
        <v>688</v>
      </c>
      <c r="D292" s="60" t="s">
        <v>26</v>
      </c>
      <c r="E292" s="109">
        <v>5</v>
      </c>
      <c r="F292" s="127">
        <v>419.81</v>
      </c>
      <c r="G292" s="127">
        <v>36.92</v>
      </c>
      <c r="H292" s="127">
        <v>487.96</v>
      </c>
      <c r="I292" s="110">
        <f t="shared" si="56"/>
        <v>524.88</v>
      </c>
      <c r="J292" s="110">
        <f t="shared" si="54"/>
        <v>184.6</v>
      </c>
      <c r="K292" s="110">
        <f t="shared" si="55"/>
        <v>2439.8000000000002</v>
      </c>
      <c r="L292" s="111">
        <f t="shared" si="57"/>
        <v>2624.4</v>
      </c>
    </row>
    <row r="293" spans="1:12" ht="51">
      <c r="A293" s="122" t="s">
        <v>689</v>
      </c>
      <c r="B293" s="106" t="s">
        <v>690</v>
      </c>
      <c r="C293" s="68" t="s">
        <v>691</v>
      </c>
      <c r="D293" s="60" t="s">
        <v>26</v>
      </c>
      <c r="E293" s="109">
        <v>15</v>
      </c>
      <c r="F293" s="127">
        <v>322.02</v>
      </c>
      <c r="G293" s="127">
        <v>47.4</v>
      </c>
      <c r="H293" s="127">
        <v>355.22</v>
      </c>
      <c r="I293" s="110">
        <f t="shared" si="56"/>
        <v>402.62</v>
      </c>
      <c r="J293" s="110">
        <f t="shared" si="54"/>
        <v>711</v>
      </c>
      <c r="K293" s="110">
        <f t="shared" si="55"/>
        <v>5328.3</v>
      </c>
      <c r="L293" s="111">
        <f t="shared" si="57"/>
        <v>6039.3</v>
      </c>
    </row>
    <row r="294" spans="1:12" ht="36" customHeight="1">
      <c r="A294" s="122" t="s">
        <v>692</v>
      </c>
      <c r="B294" s="106" t="s">
        <v>693</v>
      </c>
      <c r="C294" s="68" t="s">
        <v>694</v>
      </c>
      <c r="D294" s="60" t="s">
        <v>15</v>
      </c>
      <c r="E294" s="109">
        <v>8</v>
      </c>
      <c r="F294" s="127">
        <v>293.60000000000002</v>
      </c>
      <c r="G294" s="127">
        <v>0</v>
      </c>
      <c r="H294" s="127">
        <v>367.08</v>
      </c>
      <c r="I294" s="110">
        <f t="shared" si="56"/>
        <v>367.08</v>
      </c>
      <c r="J294" s="110">
        <f t="shared" si="54"/>
        <v>0</v>
      </c>
      <c r="K294" s="110">
        <f t="shared" si="55"/>
        <v>2936.64</v>
      </c>
      <c r="L294" s="111">
        <f t="shared" si="57"/>
        <v>2936.64</v>
      </c>
    </row>
    <row r="295" spans="1:12">
      <c r="A295" s="122"/>
      <c r="B295" s="106"/>
      <c r="C295" s="68"/>
      <c r="D295" s="60"/>
      <c r="E295" s="109"/>
      <c r="F295" s="110"/>
      <c r="G295" s="110"/>
      <c r="H295" s="110"/>
      <c r="I295" s="110"/>
      <c r="J295" s="110"/>
      <c r="K295" s="110"/>
      <c r="L295" s="111"/>
    </row>
    <row r="296" spans="1:12">
      <c r="A296" s="121" t="s">
        <v>695</v>
      </c>
      <c r="B296" s="107"/>
      <c r="C296" s="67" t="s">
        <v>696</v>
      </c>
      <c r="D296" s="58"/>
      <c r="E296" s="113"/>
      <c r="F296" s="58"/>
      <c r="G296" s="58"/>
      <c r="H296" s="58"/>
      <c r="I296" s="58"/>
      <c r="J296" s="114">
        <f>SUM(J297:J299)</f>
        <v>2043.28</v>
      </c>
      <c r="K296" s="114">
        <f>SUM(K297:K299)</f>
        <v>8359.3599999999988</v>
      </c>
      <c r="L296" s="115">
        <f>SUM(L297:L299)</f>
        <v>10402.64</v>
      </c>
    </row>
    <row r="297" spans="1:12" ht="25.5">
      <c r="A297" s="122" t="s">
        <v>697</v>
      </c>
      <c r="B297" s="106" t="s">
        <v>698</v>
      </c>
      <c r="C297" s="68" t="s">
        <v>699</v>
      </c>
      <c r="D297" s="60" t="s">
        <v>15</v>
      </c>
      <c r="E297" s="109">
        <v>4</v>
      </c>
      <c r="F297" s="127">
        <v>552.55999999999995</v>
      </c>
      <c r="G297" s="127">
        <v>281.26</v>
      </c>
      <c r="H297" s="127">
        <v>409.6</v>
      </c>
      <c r="I297" s="110">
        <f>TRUNC(F297 * (1 + 25.03 / 100), 2)</f>
        <v>690.86</v>
      </c>
      <c r="J297" s="110">
        <f>TRUNC(E297 * G297, 2)</f>
        <v>1125.04</v>
      </c>
      <c r="K297" s="110">
        <f>L297 - J297</f>
        <v>1638.4</v>
      </c>
      <c r="L297" s="111">
        <f>TRUNC(E297 * I297, 2)</f>
        <v>2763.44</v>
      </c>
    </row>
    <row r="298" spans="1:12" ht="38.25">
      <c r="A298" s="122" t="s">
        <v>700</v>
      </c>
      <c r="B298" s="106" t="s">
        <v>701</v>
      </c>
      <c r="C298" s="68" t="s">
        <v>702</v>
      </c>
      <c r="D298" s="60" t="s">
        <v>26</v>
      </c>
      <c r="E298" s="109">
        <v>24</v>
      </c>
      <c r="F298" s="127">
        <v>178.44</v>
      </c>
      <c r="G298" s="127">
        <v>23.08</v>
      </c>
      <c r="H298" s="127">
        <v>200.02</v>
      </c>
      <c r="I298" s="110">
        <f>TRUNC(F298 * (1 + 25.03 / 100), 2)</f>
        <v>223.1</v>
      </c>
      <c r="J298" s="110">
        <f>TRUNC(E298 * G298, 2)</f>
        <v>553.91999999999996</v>
      </c>
      <c r="K298" s="110">
        <f>L298 - J298</f>
        <v>4800.4799999999996</v>
      </c>
      <c r="L298" s="111">
        <f>TRUNC(E298 * I298, 2)</f>
        <v>5354.4</v>
      </c>
    </row>
    <row r="299" spans="1:12" ht="25.5">
      <c r="A299" s="122" t="s">
        <v>703</v>
      </c>
      <c r="B299" s="106" t="s">
        <v>704</v>
      </c>
      <c r="C299" s="68" t="s">
        <v>705</v>
      </c>
      <c r="D299" s="60" t="s">
        <v>19</v>
      </c>
      <c r="E299" s="109">
        <v>16</v>
      </c>
      <c r="F299" s="127">
        <v>114.22</v>
      </c>
      <c r="G299" s="127">
        <v>22.77</v>
      </c>
      <c r="H299" s="127">
        <v>120.03</v>
      </c>
      <c r="I299" s="110">
        <f>TRUNC(F299 * (1 + 25.03 / 100), 2)</f>
        <v>142.80000000000001</v>
      </c>
      <c r="J299" s="110">
        <f>TRUNC(E299 * G299, 2)</f>
        <v>364.32</v>
      </c>
      <c r="K299" s="110">
        <f>L299 - J299</f>
        <v>1920.4800000000002</v>
      </c>
      <c r="L299" s="111">
        <f>TRUNC(E299 * I299, 2)</f>
        <v>2284.8000000000002</v>
      </c>
    </row>
    <row r="300" spans="1:12">
      <c r="A300" s="122"/>
      <c r="B300" s="106"/>
      <c r="C300" s="68"/>
      <c r="D300" s="60"/>
      <c r="E300" s="109"/>
      <c r="F300" s="110"/>
      <c r="G300" s="110"/>
      <c r="H300" s="110"/>
      <c r="I300" s="110"/>
      <c r="J300" s="110"/>
      <c r="K300" s="110"/>
      <c r="L300" s="111"/>
    </row>
    <row r="301" spans="1:12">
      <c r="A301" s="121" t="s">
        <v>706</v>
      </c>
      <c r="B301" s="107"/>
      <c r="C301" s="67" t="s">
        <v>898</v>
      </c>
      <c r="D301" s="58"/>
      <c r="E301" s="113"/>
      <c r="F301" s="58"/>
      <c r="G301" s="58"/>
      <c r="H301" s="58"/>
      <c r="I301" s="58"/>
      <c r="J301" s="114">
        <f>SUM(J302:J304)</f>
        <v>6359.33</v>
      </c>
      <c r="K301" s="114">
        <f>SUM(K302:K304)</f>
        <v>50400.18</v>
      </c>
      <c r="L301" s="115">
        <f>SUM(L302:L304)</f>
        <v>56759.509999999995</v>
      </c>
    </row>
    <row r="302" spans="1:12" ht="25.5">
      <c r="A302" s="122" t="s">
        <v>707</v>
      </c>
      <c r="B302" s="106" t="s">
        <v>844</v>
      </c>
      <c r="C302" s="68" t="s">
        <v>708</v>
      </c>
      <c r="D302" s="60" t="s">
        <v>19</v>
      </c>
      <c r="E302" s="109">
        <v>230</v>
      </c>
      <c r="F302" s="127">
        <v>66.48</v>
      </c>
      <c r="G302" s="127">
        <v>7.67</v>
      </c>
      <c r="H302" s="127">
        <v>75.44</v>
      </c>
      <c r="I302" s="110">
        <f>TRUNC(F302 * (1 + 25.03 / 100), 2)</f>
        <v>83.11</v>
      </c>
      <c r="J302" s="110">
        <f>TRUNC(E302 * G302, 2)</f>
        <v>1764.1</v>
      </c>
      <c r="K302" s="110">
        <f>L302 - J302</f>
        <v>17351.2</v>
      </c>
      <c r="L302" s="111">
        <f>TRUNC(E302 * I302, 2)</f>
        <v>19115.3</v>
      </c>
    </row>
    <row r="303" spans="1:12" ht="38.25">
      <c r="A303" s="122" t="s">
        <v>709</v>
      </c>
      <c r="B303" s="106" t="s">
        <v>845</v>
      </c>
      <c r="C303" s="68" t="s">
        <v>710</v>
      </c>
      <c r="D303" s="60" t="s">
        <v>19</v>
      </c>
      <c r="E303" s="109">
        <v>58</v>
      </c>
      <c r="F303" s="127">
        <v>98.48</v>
      </c>
      <c r="G303" s="127">
        <v>19.059999999999999</v>
      </c>
      <c r="H303" s="127">
        <v>104.06</v>
      </c>
      <c r="I303" s="110">
        <f>TRUNC(F303 * (1 + 25.03 / 100), 2)</f>
        <v>123.12</v>
      </c>
      <c r="J303" s="110">
        <f>TRUNC(E303 * G303, 2)</f>
        <v>1105.48</v>
      </c>
      <c r="K303" s="110">
        <f>L303 - J303</f>
        <v>6035.48</v>
      </c>
      <c r="L303" s="111">
        <f>TRUNC(E303 * I303, 2)</f>
        <v>7140.96</v>
      </c>
    </row>
    <row r="304" spans="1:12" ht="22.5">
      <c r="A304" s="122" t="s">
        <v>711</v>
      </c>
      <c r="B304" s="106" t="s">
        <v>712</v>
      </c>
      <c r="C304" s="68" t="s">
        <v>713</v>
      </c>
      <c r="D304" s="60" t="s">
        <v>19</v>
      </c>
      <c r="E304" s="109">
        <v>675</v>
      </c>
      <c r="F304" s="127">
        <v>36.15</v>
      </c>
      <c r="G304" s="127">
        <v>5.17</v>
      </c>
      <c r="H304" s="127">
        <v>40.020000000000003</v>
      </c>
      <c r="I304" s="110">
        <f>TRUNC(F304 * (1 + 25.03 / 100), 2)</f>
        <v>45.19</v>
      </c>
      <c r="J304" s="110">
        <f>TRUNC(E304 * G304, 2)</f>
        <v>3489.75</v>
      </c>
      <c r="K304" s="110">
        <f>L304 - J304</f>
        <v>27013.5</v>
      </c>
      <c r="L304" s="111">
        <f>TRUNC(E304 * I304, 2)</f>
        <v>30503.25</v>
      </c>
    </row>
    <row r="305" spans="1:12">
      <c r="A305" s="122"/>
      <c r="B305" s="106"/>
      <c r="C305" s="68"/>
      <c r="D305" s="60"/>
      <c r="E305" s="109"/>
      <c r="F305" s="110"/>
      <c r="G305" s="110"/>
      <c r="H305" s="110"/>
      <c r="I305" s="110"/>
      <c r="J305" s="110"/>
      <c r="K305" s="110"/>
      <c r="L305" s="111"/>
    </row>
    <row r="306" spans="1:12">
      <c r="A306" s="121" t="s">
        <v>714</v>
      </c>
      <c r="B306" s="107"/>
      <c r="C306" s="67" t="s">
        <v>715</v>
      </c>
      <c r="D306" s="58"/>
      <c r="E306" s="113"/>
      <c r="F306" s="58"/>
      <c r="G306" s="58"/>
      <c r="H306" s="58"/>
      <c r="I306" s="58"/>
      <c r="J306" s="114">
        <f>SUM(J307:J314)</f>
        <v>65935.929999999993</v>
      </c>
      <c r="K306" s="114">
        <f>SUM(K307:K314)</f>
        <v>79862.690000000017</v>
      </c>
      <c r="L306" s="115">
        <f>SUM(L307:L314)</f>
        <v>145798.62</v>
      </c>
    </row>
    <row r="307" spans="1:12" ht="25.5">
      <c r="A307" s="122" t="s">
        <v>716</v>
      </c>
      <c r="B307" s="106" t="s">
        <v>717</v>
      </c>
      <c r="C307" s="68" t="s">
        <v>718</v>
      </c>
      <c r="D307" s="60" t="s">
        <v>19</v>
      </c>
      <c r="E307" s="109">
        <v>1666</v>
      </c>
      <c r="F307" s="127">
        <v>35.67</v>
      </c>
      <c r="G307" s="127">
        <v>18.82</v>
      </c>
      <c r="H307" s="127">
        <v>25.77</v>
      </c>
      <c r="I307" s="110">
        <f t="shared" ref="I307:I314" si="58">TRUNC(F307 * (1 + 25.03 / 100), 2)</f>
        <v>44.59</v>
      </c>
      <c r="J307" s="110">
        <f t="shared" ref="J307:J314" si="59">TRUNC(E307 * G307, 2)</f>
        <v>31354.12</v>
      </c>
      <c r="K307" s="110">
        <f t="shared" ref="K307:K314" si="60">L307 - J307</f>
        <v>42932.820000000007</v>
      </c>
      <c r="L307" s="111">
        <f t="shared" ref="L307:L314" si="61">TRUNC(E307 * I307, 2)</f>
        <v>74286.94</v>
      </c>
    </row>
    <row r="308" spans="1:12" ht="38.25">
      <c r="A308" s="122" t="s">
        <v>719</v>
      </c>
      <c r="B308" s="106" t="s">
        <v>720</v>
      </c>
      <c r="C308" s="68" t="s">
        <v>721</v>
      </c>
      <c r="D308" s="60" t="s">
        <v>19</v>
      </c>
      <c r="E308" s="109">
        <v>729</v>
      </c>
      <c r="F308" s="127">
        <v>40.35</v>
      </c>
      <c r="G308" s="127">
        <v>23.44</v>
      </c>
      <c r="H308" s="127">
        <v>27</v>
      </c>
      <c r="I308" s="110">
        <f t="shared" si="58"/>
        <v>50.44</v>
      </c>
      <c r="J308" s="110">
        <f t="shared" si="59"/>
        <v>17087.759999999998</v>
      </c>
      <c r="K308" s="110">
        <f t="shared" si="60"/>
        <v>19683.000000000004</v>
      </c>
      <c r="L308" s="111">
        <f t="shared" si="61"/>
        <v>36770.76</v>
      </c>
    </row>
    <row r="309" spans="1:12">
      <c r="A309" s="122" t="s">
        <v>722</v>
      </c>
      <c r="B309" s="106" t="s">
        <v>846</v>
      </c>
      <c r="C309" s="68" t="s">
        <v>723</v>
      </c>
      <c r="D309" s="60" t="s">
        <v>19</v>
      </c>
      <c r="E309" s="109">
        <v>630</v>
      </c>
      <c r="F309" s="127">
        <v>1.85</v>
      </c>
      <c r="G309" s="127">
        <v>0.86</v>
      </c>
      <c r="H309" s="127">
        <v>1.45</v>
      </c>
      <c r="I309" s="110">
        <f t="shared" si="58"/>
        <v>2.31</v>
      </c>
      <c r="J309" s="110">
        <f t="shared" si="59"/>
        <v>541.79999999999995</v>
      </c>
      <c r="K309" s="110">
        <f t="shared" si="60"/>
        <v>913.5</v>
      </c>
      <c r="L309" s="111">
        <f t="shared" si="61"/>
        <v>1455.3</v>
      </c>
    </row>
    <row r="310" spans="1:12" ht="25.5">
      <c r="A310" s="122" t="s">
        <v>724</v>
      </c>
      <c r="B310" s="106" t="s">
        <v>847</v>
      </c>
      <c r="C310" s="68" t="s">
        <v>725</v>
      </c>
      <c r="D310" s="60" t="s">
        <v>19</v>
      </c>
      <c r="E310" s="109">
        <v>630</v>
      </c>
      <c r="F310" s="127">
        <v>11.97</v>
      </c>
      <c r="G310" s="127">
        <v>4.18</v>
      </c>
      <c r="H310" s="127">
        <v>10.78</v>
      </c>
      <c r="I310" s="110">
        <f t="shared" si="58"/>
        <v>14.96</v>
      </c>
      <c r="J310" s="110">
        <f t="shared" si="59"/>
        <v>2633.4</v>
      </c>
      <c r="K310" s="110">
        <f t="shared" si="60"/>
        <v>6791.4</v>
      </c>
      <c r="L310" s="111">
        <f t="shared" si="61"/>
        <v>9424.7999999999993</v>
      </c>
    </row>
    <row r="311" spans="1:12" ht="22.5">
      <c r="A311" s="122" t="s">
        <v>726</v>
      </c>
      <c r="B311" s="106" t="s">
        <v>727</v>
      </c>
      <c r="C311" s="68" t="s">
        <v>728</v>
      </c>
      <c r="D311" s="60" t="s">
        <v>19</v>
      </c>
      <c r="E311" s="109">
        <v>20</v>
      </c>
      <c r="F311" s="127">
        <v>55.61</v>
      </c>
      <c r="G311" s="127">
        <v>38.76</v>
      </c>
      <c r="H311" s="127">
        <v>30.76</v>
      </c>
      <c r="I311" s="110">
        <f t="shared" si="58"/>
        <v>69.52</v>
      </c>
      <c r="J311" s="110">
        <f t="shared" si="59"/>
        <v>775.2</v>
      </c>
      <c r="K311" s="110">
        <f t="shared" si="60"/>
        <v>615.20000000000005</v>
      </c>
      <c r="L311" s="111">
        <f t="shared" si="61"/>
        <v>1390.4</v>
      </c>
    </row>
    <row r="312" spans="1:12" ht="25.5">
      <c r="A312" s="122" t="s">
        <v>729</v>
      </c>
      <c r="B312" s="106" t="s">
        <v>848</v>
      </c>
      <c r="C312" s="68" t="s">
        <v>730</v>
      </c>
      <c r="D312" s="60" t="s">
        <v>19</v>
      </c>
      <c r="E312" s="109">
        <v>357</v>
      </c>
      <c r="F312" s="127">
        <v>15.5</v>
      </c>
      <c r="G312" s="127">
        <v>12.07</v>
      </c>
      <c r="H312" s="127">
        <v>7.3</v>
      </c>
      <c r="I312" s="110">
        <f t="shared" si="58"/>
        <v>19.37</v>
      </c>
      <c r="J312" s="110">
        <f t="shared" si="59"/>
        <v>4308.99</v>
      </c>
      <c r="K312" s="110">
        <f t="shared" si="60"/>
        <v>2606.1000000000004</v>
      </c>
      <c r="L312" s="111">
        <f t="shared" si="61"/>
        <v>6915.09</v>
      </c>
    </row>
    <row r="313" spans="1:12" ht="38.25">
      <c r="A313" s="122" t="s">
        <v>731</v>
      </c>
      <c r="B313" s="106" t="s">
        <v>849</v>
      </c>
      <c r="C313" s="68" t="s">
        <v>732</v>
      </c>
      <c r="D313" s="60" t="s">
        <v>19</v>
      </c>
      <c r="E313" s="109">
        <v>357</v>
      </c>
      <c r="F313" s="127">
        <v>31.75</v>
      </c>
      <c r="G313" s="127">
        <v>24.14</v>
      </c>
      <c r="H313" s="127">
        <v>15.55</v>
      </c>
      <c r="I313" s="110">
        <f t="shared" si="58"/>
        <v>39.69</v>
      </c>
      <c r="J313" s="110">
        <f t="shared" si="59"/>
        <v>8617.98</v>
      </c>
      <c r="K313" s="110">
        <f t="shared" si="60"/>
        <v>5551.35</v>
      </c>
      <c r="L313" s="111">
        <f t="shared" si="61"/>
        <v>14169.33</v>
      </c>
    </row>
    <row r="314" spans="1:12" ht="25.5">
      <c r="A314" s="122" t="s">
        <v>733</v>
      </c>
      <c r="B314" s="106" t="s">
        <v>734</v>
      </c>
      <c r="C314" s="68" t="s">
        <v>735</v>
      </c>
      <c r="D314" s="60" t="s">
        <v>19</v>
      </c>
      <c r="E314" s="109">
        <v>36</v>
      </c>
      <c r="F314" s="127">
        <v>30.8</v>
      </c>
      <c r="G314" s="127">
        <v>17.13</v>
      </c>
      <c r="H314" s="127">
        <v>21.37</v>
      </c>
      <c r="I314" s="110">
        <f t="shared" si="58"/>
        <v>38.5</v>
      </c>
      <c r="J314" s="110">
        <f t="shared" si="59"/>
        <v>616.67999999999995</v>
      </c>
      <c r="K314" s="110">
        <f t="shared" si="60"/>
        <v>769.32</v>
      </c>
      <c r="L314" s="111">
        <f t="shared" si="61"/>
        <v>1386</v>
      </c>
    </row>
    <row r="315" spans="1:12">
      <c r="A315" s="122"/>
      <c r="B315" s="106"/>
      <c r="C315" s="68"/>
      <c r="D315" s="60"/>
      <c r="E315" s="109"/>
      <c r="F315" s="110"/>
      <c r="G315" s="110"/>
      <c r="H315" s="110"/>
      <c r="I315" s="110"/>
      <c r="J315" s="110"/>
      <c r="K315" s="110"/>
      <c r="L315" s="111"/>
    </row>
    <row r="316" spans="1:12">
      <c r="A316" s="121" t="s">
        <v>736</v>
      </c>
      <c r="B316" s="107"/>
      <c r="C316" s="67" t="s">
        <v>737</v>
      </c>
      <c r="D316" s="58"/>
      <c r="E316" s="113"/>
      <c r="F316" s="58"/>
      <c r="G316" s="58"/>
      <c r="H316" s="58"/>
      <c r="I316" s="58"/>
      <c r="J316" s="114">
        <f>SUM(J317:J318)</f>
        <v>547.66000000000008</v>
      </c>
      <c r="K316" s="114">
        <f>SUM(K317:K318)</f>
        <v>5810.99</v>
      </c>
      <c r="L316" s="115">
        <f>SUM(L317:L318)</f>
        <v>6358.6500000000005</v>
      </c>
    </row>
    <row r="317" spans="1:12" ht="38.25">
      <c r="A317" s="122" t="s">
        <v>738</v>
      </c>
      <c r="B317" s="106" t="s">
        <v>739</v>
      </c>
      <c r="C317" s="68" t="s">
        <v>740</v>
      </c>
      <c r="D317" s="60" t="s">
        <v>31</v>
      </c>
      <c r="E317" s="109">
        <v>101</v>
      </c>
      <c r="F317" s="127">
        <v>37.200000000000003</v>
      </c>
      <c r="G317" s="127">
        <v>4.04</v>
      </c>
      <c r="H317" s="127">
        <v>42.47</v>
      </c>
      <c r="I317" s="110">
        <f>TRUNC(F317 * (1 + 25.03 / 100), 2)</f>
        <v>46.51</v>
      </c>
      <c r="J317" s="110">
        <f>TRUNC(E317 * G317, 2)</f>
        <v>408.04</v>
      </c>
      <c r="K317" s="110">
        <f>L317 - J317</f>
        <v>4289.47</v>
      </c>
      <c r="L317" s="111">
        <f>TRUNC(E317 * I317, 2)</f>
        <v>4697.51</v>
      </c>
    </row>
    <row r="318" spans="1:12" ht="25.5">
      <c r="A318" s="122" t="s">
        <v>741</v>
      </c>
      <c r="B318" s="106" t="s">
        <v>742</v>
      </c>
      <c r="C318" s="68" t="s">
        <v>743</v>
      </c>
      <c r="D318" s="60" t="s">
        <v>31</v>
      </c>
      <c r="E318" s="109">
        <v>26</v>
      </c>
      <c r="F318" s="127">
        <v>51.1</v>
      </c>
      <c r="G318" s="127">
        <v>5.37</v>
      </c>
      <c r="H318" s="127">
        <v>58.52</v>
      </c>
      <c r="I318" s="110">
        <f>TRUNC(F318 * (1 + 25.03 / 100), 2)</f>
        <v>63.89</v>
      </c>
      <c r="J318" s="110">
        <f>TRUNC(E318 * G318, 2)</f>
        <v>139.62</v>
      </c>
      <c r="K318" s="110">
        <f>L318 - J318</f>
        <v>1521.52</v>
      </c>
      <c r="L318" s="111">
        <f>TRUNC(E318 * I318, 2)</f>
        <v>1661.14</v>
      </c>
    </row>
    <row r="319" spans="1:12">
      <c r="A319" s="122"/>
      <c r="B319" s="106"/>
      <c r="C319" s="68"/>
      <c r="D319" s="60"/>
      <c r="E319" s="109"/>
      <c r="F319" s="110"/>
      <c r="G319" s="110"/>
      <c r="H319" s="110"/>
      <c r="I319" s="110"/>
      <c r="J319" s="110"/>
      <c r="K319" s="110"/>
      <c r="L319" s="111"/>
    </row>
    <row r="320" spans="1:12">
      <c r="A320" s="121" t="s">
        <v>744</v>
      </c>
      <c r="B320" s="107"/>
      <c r="C320" s="67" t="s">
        <v>745</v>
      </c>
      <c r="D320" s="58"/>
      <c r="E320" s="113"/>
      <c r="F320" s="58"/>
      <c r="G320" s="58"/>
      <c r="H320" s="58"/>
      <c r="I320" s="58"/>
      <c r="J320" s="114">
        <f>SUM(J321:J323)</f>
        <v>12710.460000000001</v>
      </c>
      <c r="K320" s="114">
        <f>SUM(K321:K323)</f>
        <v>29345.29</v>
      </c>
      <c r="L320" s="115">
        <f>SUM(L321:L323)</f>
        <v>42055.75</v>
      </c>
    </row>
    <row r="321" spans="1:13" ht="22.5">
      <c r="A321" s="122" t="s">
        <v>746</v>
      </c>
      <c r="B321" s="106" t="s">
        <v>747</v>
      </c>
      <c r="C321" s="68" t="s">
        <v>748</v>
      </c>
      <c r="D321" s="60" t="s">
        <v>15</v>
      </c>
      <c r="E321" s="109">
        <v>1</v>
      </c>
      <c r="F321" s="127">
        <v>6035.68</v>
      </c>
      <c r="G321" s="127">
        <v>1515.36</v>
      </c>
      <c r="H321" s="127">
        <v>6031.05</v>
      </c>
      <c r="I321" s="110">
        <f>TRUNC(F321 * (1 + 25.03 / 100), 2)</f>
        <v>7546.41</v>
      </c>
      <c r="J321" s="110">
        <f>TRUNC(E321 * G321, 2)</f>
        <v>1515.36</v>
      </c>
      <c r="K321" s="110">
        <f>L321 - J321</f>
        <v>6031.05</v>
      </c>
      <c r="L321" s="111">
        <f>TRUNC(E321 * I321, 2)</f>
        <v>7546.41</v>
      </c>
    </row>
    <row r="322" spans="1:13" ht="22.5">
      <c r="A322" s="122" t="s">
        <v>749</v>
      </c>
      <c r="B322" s="106" t="s">
        <v>750</v>
      </c>
      <c r="C322" s="68" t="s">
        <v>751</v>
      </c>
      <c r="D322" s="60" t="s">
        <v>19</v>
      </c>
      <c r="E322" s="109">
        <v>3554</v>
      </c>
      <c r="F322" s="127">
        <v>4.62</v>
      </c>
      <c r="G322" s="127">
        <v>3.15</v>
      </c>
      <c r="H322" s="127">
        <v>2.62</v>
      </c>
      <c r="I322" s="110">
        <f>TRUNC(F322 * (1 + 25.03 / 100), 2)</f>
        <v>5.77</v>
      </c>
      <c r="J322" s="110">
        <f>TRUNC(E322 * G322, 2)</f>
        <v>11195.1</v>
      </c>
      <c r="K322" s="110">
        <f>L322 - J322</f>
        <v>9311.4800000000014</v>
      </c>
      <c r="L322" s="111">
        <f>TRUNC(E322 * I322, 2)</f>
        <v>20506.580000000002</v>
      </c>
    </row>
    <row r="323" spans="1:13" ht="25.5">
      <c r="A323" s="122" t="s">
        <v>900</v>
      </c>
      <c r="B323" s="108" t="s">
        <v>901</v>
      </c>
      <c r="C323" s="68" t="s">
        <v>899</v>
      </c>
      <c r="D323" s="59" t="s">
        <v>19</v>
      </c>
      <c r="E323" s="109">
        <v>3554</v>
      </c>
      <c r="F323" s="128">
        <v>3.29</v>
      </c>
      <c r="G323" s="128">
        <v>0</v>
      </c>
      <c r="H323" s="128">
        <v>3.94</v>
      </c>
      <c r="I323" s="109" t="str">
        <f>TRUNC(F323 * (1 + 19.83 / 100), 2) &amp;CHAR(10)&amp; "(19.83%)"</f>
        <v>3,94
(19.83%)</v>
      </c>
      <c r="J323" s="109">
        <f>TRUNC(E323 * G323, 2)</f>
        <v>0</v>
      </c>
      <c r="K323" s="109">
        <f>L323 - J323</f>
        <v>14002.76</v>
      </c>
      <c r="L323" s="120">
        <f>TRUNC(E323 * TRUNC(F323 * (1 + 19.83 / 100), 2), 2)</f>
        <v>14002.76</v>
      </c>
      <c r="M323" s="55"/>
    </row>
    <row r="324" spans="1:13" ht="14.25" customHeight="1" thickBot="1">
      <c r="A324" s="160" t="s">
        <v>850</v>
      </c>
      <c r="B324" s="161"/>
      <c r="C324" s="162"/>
      <c r="D324" s="162"/>
      <c r="E324" s="162"/>
      <c r="F324" s="162"/>
      <c r="G324" s="162"/>
      <c r="H324" s="162"/>
      <c r="I324" s="162"/>
      <c r="J324" s="86">
        <f>J10+J34+J37+J66+J82+J90+J100+J126+J164+J179+J195+J209+J226+J232+J239+J247+J252+J255+J281+J296+J301+J306+J316+J320</f>
        <v>484932.44000000012</v>
      </c>
      <c r="K324" s="86">
        <f>K10+K34+K37+K66+K82+K90+K100+K126+K164+K179+K195+K209+K226+K232+K239+K247+K252+K255+K281+K296+K301+K306+K316+K320</f>
        <v>1764436.58</v>
      </c>
      <c r="L324" s="87">
        <f>L10+L34+L37+L66+L82+L90+L100+L126+L164+L179+L195+L209+L226+L232+L239+L247+L252+L255+L281+L296+L301+L306+L316+L320</f>
        <v>2249369.02</v>
      </c>
    </row>
    <row r="325" spans="1:13">
      <c r="A325" s="70"/>
      <c r="B325" s="71"/>
      <c r="C325" s="71"/>
      <c r="D325" s="62"/>
      <c r="E325" s="88"/>
      <c r="F325" s="88"/>
      <c r="G325" s="88"/>
      <c r="H325" s="88"/>
      <c r="I325" s="88"/>
      <c r="J325" s="88"/>
      <c r="K325" s="88"/>
      <c r="L325" s="89"/>
    </row>
    <row r="326" spans="1:13">
      <c r="A326" s="72"/>
      <c r="B326" s="73"/>
      <c r="C326" s="74"/>
      <c r="D326" s="63"/>
      <c r="E326" s="90"/>
      <c r="F326" s="90"/>
      <c r="G326" s="90"/>
      <c r="H326" s="163" t="s">
        <v>752</v>
      </c>
      <c r="I326" s="163"/>
      <c r="J326" s="152">
        <v>1810806.26</v>
      </c>
      <c r="K326" s="152"/>
      <c r="L326" s="153"/>
    </row>
    <row r="327" spans="1:13">
      <c r="A327" s="72"/>
      <c r="B327" s="73"/>
      <c r="C327" s="74"/>
      <c r="D327" s="63"/>
      <c r="E327" s="90"/>
      <c r="F327" s="90"/>
      <c r="G327" s="90"/>
      <c r="H327" s="163" t="s">
        <v>753</v>
      </c>
      <c r="I327" s="163"/>
      <c r="J327" s="154">
        <v>438562.76</v>
      </c>
      <c r="K327" s="155"/>
      <c r="L327" s="156"/>
      <c r="M327" s="2"/>
    </row>
    <row r="328" spans="1:13" ht="15" thickBot="1">
      <c r="A328" s="75"/>
      <c r="B328" s="76"/>
      <c r="C328" s="77"/>
      <c r="D328" s="64"/>
      <c r="E328" s="91"/>
      <c r="F328" s="91"/>
      <c r="G328" s="91"/>
      <c r="H328" s="164" t="s">
        <v>754</v>
      </c>
      <c r="I328" s="164"/>
      <c r="J328" s="157">
        <v>2249369.02</v>
      </c>
      <c r="K328" s="158"/>
      <c r="L328" s="159"/>
    </row>
    <row r="329" spans="1:13">
      <c r="A329" s="78"/>
      <c r="B329" s="78"/>
      <c r="C329" s="78"/>
      <c r="D329" s="65"/>
      <c r="E329" s="92"/>
      <c r="F329" s="92"/>
      <c r="G329" s="92"/>
      <c r="H329" s="92"/>
      <c r="I329" s="92"/>
      <c r="J329" s="92"/>
      <c r="K329" s="92"/>
      <c r="L329" s="92"/>
    </row>
    <row r="330" spans="1:13" ht="18" customHeight="1">
      <c r="A330" s="169" t="s">
        <v>907</v>
      </c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</row>
    <row r="331" spans="1:13" ht="36.75" customHeight="1">
      <c r="A331" s="170" t="s">
        <v>851</v>
      </c>
      <c r="B331" s="171"/>
      <c r="C331" s="171"/>
      <c r="D331" s="171"/>
      <c r="E331" s="171"/>
      <c r="F331" s="171"/>
      <c r="G331" s="171"/>
      <c r="H331" s="171"/>
      <c r="I331" s="171"/>
      <c r="J331" s="171"/>
      <c r="K331" s="171"/>
      <c r="L331" s="171"/>
    </row>
    <row r="332" spans="1:13">
      <c r="A332" s="79"/>
      <c r="B332" s="80"/>
      <c r="C332" s="80"/>
      <c r="D332" s="56"/>
      <c r="E332" s="93"/>
      <c r="F332" s="93"/>
      <c r="G332" s="93"/>
      <c r="H332" s="93"/>
      <c r="I332" s="93"/>
      <c r="J332" s="93"/>
      <c r="K332" s="93"/>
      <c r="L332" s="93"/>
    </row>
    <row r="333" spans="1:13">
      <c r="A333" s="80"/>
      <c r="B333" s="80"/>
      <c r="C333" s="80"/>
      <c r="D333" s="56"/>
      <c r="E333" s="93"/>
      <c r="F333" s="93"/>
      <c r="G333" s="93"/>
      <c r="H333" s="93"/>
      <c r="I333" s="93"/>
      <c r="J333" s="93"/>
      <c r="K333" s="93"/>
      <c r="L333" s="93"/>
    </row>
    <row r="334" spans="1:13" s="57" customFormat="1">
      <c r="A334" s="165" t="s">
        <v>852</v>
      </c>
      <c r="B334" s="165"/>
      <c r="C334" s="165"/>
      <c r="D334" s="165"/>
      <c r="E334" s="165"/>
      <c r="F334" s="165"/>
      <c r="G334" s="165"/>
      <c r="H334" s="165"/>
      <c r="I334" s="165"/>
      <c r="J334" s="165"/>
      <c r="K334" s="165"/>
      <c r="L334" s="165"/>
    </row>
    <row r="335" spans="1:13" s="57" customFormat="1">
      <c r="A335" s="166" t="s">
        <v>854</v>
      </c>
      <c r="B335" s="166"/>
      <c r="C335" s="166"/>
      <c r="D335" s="166"/>
      <c r="E335" s="166"/>
      <c r="F335" s="166"/>
      <c r="G335" s="166"/>
      <c r="H335" s="166"/>
      <c r="I335" s="166"/>
      <c r="J335" s="166"/>
      <c r="K335" s="166"/>
      <c r="L335" s="166"/>
    </row>
    <row r="336" spans="1:13" s="57" customForma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</row>
    <row r="337" spans="1:12" s="57" customForma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</row>
    <row r="338" spans="1:12" s="57" customFormat="1">
      <c r="A338" s="167" t="s">
        <v>853</v>
      </c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</row>
    <row r="339" spans="1:12" s="57" customFormat="1">
      <c r="A339" s="168" t="s">
        <v>855</v>
      </c>
      <c r="B339" s="168"/>
      <c r="C339" s="168"/>
      <c r="D339" s="168"/>
      <c r="E339" s="168"/>
      <c r="F339" s="168"/>
      <c r="G339" s="168"/>
      <c r="H339" s="168"/>
      <c r="I339" s="168"/>
      <c r="J339" s="168"/>
      <c r="K339" s="168"/>
      <c r="L339" s="168"/>
    </row>
    <row r="340" spans="1:12" s="57" customForma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</row>
    <row r="341" spans="1:12" s="57" customForma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</row>
    <row r="342" spans="1:12" s="57" customFormat="1">
      <c r="A342" s="165" t="s">
        <v>856</v>
      </c>
      <c r="B342" s="165"/>
      <c r="C342" s="165"/>
      <c r="D342" s="165"/>
      <c r="E342" s="165"/>
      <c r="F342" s="165"/>
      <c r="G342" s="165"/>
      <c r="H342" s="165"/>
      <c r="I342" s="165"/>
      <c r="J342" s="165"/>
      <c r="K342" s="165"/>
      <c r="L342" s="165"/>
    </row>
    <row r="343" spans="1:12" s="57" customFormat="1">
      <c r="A343" s="166" t="s">
        <v>857</v>
      </c>
      <c r="B343" s="166"/>
      <c r="C343" s="166"/>
      <c r="D343" s="166"/>
      <c r="E343" s="166"/>
      <c r="F343" s="166"/>
      <c r="G343" s="166"/>
      <c r="H343" s="166"/>
      <c r="I343" s="166"/>
      <c r="J343" s="166"/>
      <c r="K343" s="166"/>
      <c r="L343" s="166"/>
    </row>
  </sheetData>
  <sortState ref="A222:L224">
    <sortCondition ref="A222:A224"/>
  </sortState>
  <mergeCells count="31">
    <mergeCell ref="A342:L342"/>
    <mergeCell ref="A343:L343"/>
    <mergeCell ref="A338:L338"/>
    <mergeCell ref="A339:L339"/>
    <mergeCell ref="A330:L330"/>
    <mergeCell ref="A331:L331"/>
    <mergeCell ref="A334:L334"/>
    <mergeCell ref="A335:L335"/>
    <mergeCell ref="J326:L326"/>
    <mergeCell ref="J327:L327"/>
    <mergeCell ref="J328:L328"/>
    <mergeCell ref="A324:I324"/>
    <mergeCell ref="H326:I326"/>
    <mergeCell ref="H327:I327"/>
    <mergeCell ref="H328:I328"/>
    <mergeCell ref="A1:L1"/>
    <mergeCell ref="A2:L2"/>
    <mergeCell ref="A3:L3"/>
    <mergeCell ref="A4:L4"/>
    <mergeCell ref="A5:L5"/>
    <mergeCell ref="A6:J6"/>
    <mergeCell ref="K6:K7"/>
    <mergeCell ref="A7:J7"/>
    <mergeCell ref="A8:A9"/>
    <mergeCell ref="B8:B9"/>
    <mergeCell ref="C8:C9"/>
    <mergeCell ref="D8:D9"/>
    <mergeCell ref="E8:E9"/>
    <mergeCell ref="F8:F9"/>
    <mergeCell ref="G8:I8"/>
    <mergeCell ref="J8:L8"/>
  </mergeCells>
  <phoneticPr fontId="48" type="noConversion"/>
  <printOptions horizontalCentered="1"/>
  <pageMargins left="0" right="0" top="0.78740157480314965" bottom="0.78740157480314965" header="0.39370078740157483" footer="0.39370078740157483"/>
  <pageSetup paperSize="9" scale="80" fitToHeight="0" orientation="landscape" r:id="rId1"/>
  <headerFooter>
    <oddHeader xml:space="preserve">&amp;L </oddHeader>
    <oddFooter>&amp;L 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78"/>
  <sheetViews>
    <sheetView topLeftCell="A13" zoomScaleNormal="100" zoomScaleSheetLayoutView="90" workbookViewId="0">
      <selection activeCell="A4" sqref="A4:R4"/>
    </sheetView>
  </sheetViews>
  <sheetFormatPr defaultColWidth="10" defaultRowHeight="11.25"/>
  <cols>
    <col min="1" max="1" width="6" style="3" customWidth="1"/>
    <col min="2" max="2" width="41.5" style="3" customWidth="1"/>
    <col min="3" max="3" width="6" style="48" customWidth="1"/>
    <col min="4" max="4" width="10.625" style="3" customWidth="1"/>
    <col min="5" max="5" width="6.125" style="48" customWidth="1"/>
    <col min="6" max="6" width="10.625" style="3" customWidth="1"/>
    <col min="7" max="7" width="6" style="3" customWidth="1"/>
    <col min="8" max="8" width="10.75" style="3" customWidth="1"/>
    <col min="9" max="9" width="6" style="3" customWidth="1"/>
    <col min="10" max="10" width="10.75" style="3" customWidth="1"/>
    <col min="11" max="11" width="6.5" style="3" customWidth="1"/>
    <col min="12" max="12" width="10.375" style="3" customWidth="1"/>
    <col min="13" max="13" width="6.125" style="3" customWidth="1"/>
    <col min="14" max="14" width="10.75" style="3" customWidth="1"/>
    <col min="15" max="15" width="6" style="3" hidden="1" customWidth="1"/>
    <col min="16" max="16" width="10.75" style="3" hidden="1" customWidth="1"/>
    <col min="17" max="17" width="8" style="3" customWidth="1"/>
    <col min="18" max="18" width="13" style="3" customWidth="1"/>
    <col min="19" max="19" width="7.125" style="3" customWidth="1"/>
    <col min="20" max="20" width="12.5" style="3" customWidth="1"/>
    <col min="21" max="21" width="15.125" style="3" customWidth="1"/>
    <col min="22" max="22" width="8" style="3" customWidth="1"/>
    <col min="23" max="23" width="11.875" style="3" customWidth="1"/>
    <col min="24" max="246" width="8" style="3" customWidth="1"/>
    <col min="247" max="247" width="4.125" style="3" customWidth="1"/>
    <col min="248" max="248" width="35.875" style="3" customWidth="1"/>
    <col min="249" max="249" width="4.125" style="3" customWidth="1"/>
    <col min="250" max="250" width="9.5" style="3" customWidth="1"/>
    <col min="251" max="251" width="4.125" style="3" customWidth="1"/>
    <col min="252" max="252" width="10" style="3" customWidth="1"/>
    <col min="253" max="253" width="5.125" style="3" bestFit="1" customWidth="1"/>
    <col min="254" max="16384" width="10" style="3"/>
  </cols>
  <sheetData>
    <row r="1" spans="1:21" ht="21" thickTop="1">
      <c r="A1" s="175" t="str">
        <f>'Orçamento Sintético'!A1</f>
        <v>UNIVERSIDADE FEDERAL DO MARANHÃO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7"/>
    </row>
    <row r="2" spans="1:21" ht="19.5" customHeight="1">
      <c r="A2" s="172" t="str">
        <f>'Orçamento Sintético'!A2</f>
        <v>SUPERINTENDÊNCIA DE INFRAESTRUTURA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4"/>
    </row>
    <row r="3" spans="1:21" ht="17.25" customHeight="1">
      <c r="A3" s="178" t="str">
        <f>'Orçamento Sintético'!A3</f>
        <v>Diretoria de Planejamento Engenharia e Controle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80"/>
    </row>
    <row r="4" spans="1:21" ht="17.25" customHeight="1">
      <c r="A4" s="181" t="str">
        <f>'Orçamento Sintético'!A4</f>
        <v>Divisão de Projetos e Sustentabilidade/ Orçamentação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3"/>
    </row>
    <row r="5" spans="1:21" ht="17.25" customHeight="1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6"/>
    </row>
    <row r="6" spans="1:21" ht="17.25" customHeight="1">
      <c r="A6" s="172" t="s">
        <v>858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4"/>
    </row>
    <row r="7" spans="1:21" ht="18.75" customHeight="1" thickBo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90" t="s">
        <v>859</v>
      </c>
      <c r="R7" s="191"/>
      <c r="S7" s="6"/>
    </row>
    <row r="8" spans="1:21" ht="16.5" customHeight="1" thickTop="1" thickBot="1">
      <c r="A8" s="192" t="s">
        <v>0</v>
      </c>
      <c r="B8" s="192" t="s">
        <v>860</v>
      </c>
      <c r="C8" s="194" t="s">
        <v>861</v>
      </c>
      <c r="D8" s="195"/>
      <c r="E8" s="194" t="s">
        <v>862</v>
      </c>
      <c r="F8" s="195"/>
      <c r="G8" s="194" t="s">
        <v>863</v>
      </c>
      <c r="H8" s="195"/>
      <c r="I8" s="194" t="s">
        <v>864</v>
      </c>
      <c r="J8" s="195"/>
      <c r="K8" s="194" t="s">
        <v>865</v>
      </c>
      <c r="L8" s="195"/>
      <c r="M8" s="194" t="s">
        <v>866</v>
      </c>
      <c r="N8" s="195"/>
      <c r="O8" s="194" t="s">
        <v>867</v>
      </c>
      <c r="P8" s="195"/>
      <c r="Q8" s="7" t="s">
        <v>868</v>
      </c>
      <c r="R8" s="192" t="s">
        <v>869</v>
      </c>
    </row>
    <row r="9" spans="1:21" ht="16.5" customHeight="1" thickTop="1" thickBot="1">
      <c r="A9" s="193"/>
      <c r="B9" s="193"/>
      <c r="C9" s="8" t="s">
        <v>868</v>
      </c>
      <c r="D9" s="9" t="s">
        <v>870</v>
      </c>
      <c r="E9" s="8" t="s">
        <v>868</v>
      </c>
      <c r="F9" s="9" t="s">
        <v>870</v>
      </c>
      <c r="G9" s="8" t="s">
        <v>868</v>
      </c>
      <c r="H9" s="9" t="s">
        <v>870</v>
      </c>
      <c r="I9" s="8" t="s">
        <v>868</v>
      </c>
      <c r="J9" s="7" t="s">
        <v>870</v>
      </c>
      <c r="K9" s="8" t="s">
        <v>868</v>
      </c>
      <c r="L9" s="7" t="s">
        <v>870</v>
      </c>
      <c r="M9" s="10" t="s">
        <v>868</v>
      </c>
      <c r="N9" s="7" t="s">
        <v>870</v>
      </c>
      <c r="O9" s="10" t="s">
        <v>868</v>
      </c>
      <c r="P9" s="7" t="s">
        <v>870</v>
      </c>
      <c r="Q9" s="9" t="s">
        <v>7</v>
      </c>
      <c r="R9" s="193"/>
    </row>
    <row r="10" spans="1:21" ht="17.25" customHeight="1" thickTop="1" thickBot="1">
      <c r="A10" s="11">
        <f>[1]ORÇ!A10</f>
        <v>1</v>
      </c>
      <c r="B10" s="18" t="str">
        <f>'Orçamento Sintético'!C10</f>
        <v>SERVICOS PRELIMINARES·</v>
      </c>
      <c r="C10" s="10">
        <v>100</v>
      </c>
      <c r="D10" s="12">
        <f t="shared" ref="D10:D33" si="0">(C10*R10)/100</f>
        <v>147449.46</v>
      </c>
      <c r="E10" s="10"/>
      <c r="F10" s="12">
        <f t="shared" ref="F10:F33" si="1">(E10*R10)/100</f>
        <v>0</v>
      </c>
      <c r="G10" s="10"/>
      <c r="H10" s="12">
        <f t="shared" ref="H10:H33" si="2">(G10*R10)/100</f>
        <v>0</v>
      </c>
      <c r="I10" s="10"/>
      <c r="J10" s="12">
        <f t="shared" ref="J10:J33" si="3">(I10*R10)/100</f>
        <v>0</v>
      </c>
      <c r="K10" s="10"/>
      <c r="L10" s="12">
        <f t="shared" ref="L10:L23" si="4">(K10*R10)/100</f>
        <v>0</v>
      </c>
      <c r="M10" s="13"/>
      <c r="N10" s="12">
        <f t="shared" ref="N10:N33" si="5">(M10*R10)/100</f>
        <v>0</v>
      </c>
      <c r="O10" s="13"/>
      <c r="P10" s="12">
        <f>(O10*R10)/100</f>
        <v>0</v>
      </c>
      <c r="Q10" s="14">
        <f>R10/R34*100</f>
        <v>6.5551476298006452</v>
      </c>
      <c r="R10" s="15">
        <f>'Orçamento Sintético'!L10</f>
        <v>147449.46</v>
      </c>
      <c r="S10" s="16"/>
      <c r="T10" s="99"/>
      <c r="U10" s="17"/>
    </row>
    <row r="11" spans="1:21" ht="17.25" customHeight="1" thickTop="1" thickBot="1">
      <c r="A11" s="11" t="s">
        <v>871</v>
      </c>
      <c r="B11" s="18" t="str">
        <f>'Orçamento Sintético'!C34</f>
        <v>ADMINISTRAÇÃO LOCAL</v>
      </c>
      <c r="C11" s="100">
        <v>12.16</v>
      </c>
      <c r="D11" s="101">
        <f t="shared" si="0"/>
        <v>20046.8544</v>
      </c>
      <c r="E11" s="100">
        <v>13.01</v>
      </c>
      <c r="F11" s="101">
        <f t="shared" si="1"/>
        <v>21448.155899999998</v>
      </c>
      <c r="G11" s="100">
        <v>18.510000000000002</v>
      </c>
      <c r="H11" s="101">
        <f t="shared" si="2"/>
        <v>30515.400900000004</v>
      </c>
      <c r="I11" s="100">
        <v>18.29</v>
      </c>
      <c r="J11" s="101">
        <f t="shared" si="3"/>
        <v>30152.7111</v>
      </c>
      <c r="K11" s="100">
        <v>19.46</v>
      </c>
      <c r="L11" s="101">
        <f t="shared" si="4"/>
        <v>32081.561400000002</v>
      </c>
      <c r="M11" s="102">
        <v>18.57</v>
      </c>
      <c r="N11" s="101">
        <f t="shared" si="5"/>
        <v>30614.316299999999</v>
      </c>
      <c r="O11" s="102"/>
      <c r="P11" s="101">
        <f t="shared" ref="P11:P33" si="6">(O11*R11)/100</f>
        <v>0</v>
      </c>
      <c r="Q11" s="103">
        <f>R11/R34*100</f>
        <v>7.3291220130701369</v>
      </c>
      <c r="R11" s="104">
        <f>'Orçamento Sintético'!L34</f>
        <v>164859</v>
      </c>
      <c r="S11" s="16"/>
      <c r="T11" s="99"/>
      <c r="U11" s="17"/>
    </row>
    <row r="12" spans="1:21" ht="17.25" customHeight="1" thickTop="1" thickBot="1">
      <c r="A12" s="11" t="s">
        <v>872</v>
      </c>
      <c r="B12" s="22" t="str">
        <f>'Orçamento Sintético'!C37</f>
        <v>INFRAESTRUTURA</v>
      </c>
      <c r="C12" s="19">
        <v>30</v>
      </c>
      <c r="D12" s="12">
        <f t="shared" si="0"/>
        <v>35947.58400000001</v>
      </c>
      <c r="E12" s="19">
        <v>50</v>
      </c>
      <c r="F12" s="12">
        <f t="shared" si="1"/>
        <v>59912.640000000021</v>
      </c>
      <c r="G12" s="19">
        <v>20</v>
      </c>
      <c r="H12" s="12">
        <f t="shared" si="2"/>
        <v>23965.056000000004</v>
      </c>
      <c r="I12" s="19"/>
      <c r="J12" s="12">
        <f t="shared" si="3"/>
        <v>0</v>
      </c>
      <c r="K12" s="19"/>
      <c r="L12" s="12">
        <f t="shared" si="4"/>
        <v>0</v>
      </c>
      <c r="M12" s="19"/>
      <c r="N12" s="12">
        <f t="shared" si="5"/>
        <v>0</v>
      </c>
      <c r="O12" s="19"/>
      <c r="P12" s="12">
        <f t="shared" si="6"/>
        <v>0</v>
      </c>
      <c r="Q12" s="12">
        <f>R12/R34*100</f>
        <v>5.3270618975627233</v>
      </c>
      <c r="R12" s="23">
        <f>'Orçamento Sintético'!L37</f>
        <v>119825.28000000003</v>
      </c>
      <c r="S12" s="16"/>
      <c r="T12" s="99"/>
      <c r="U12" s="17"/>
    </row>
    <row r="13" spans="1:21" ht="17.25" customHeight="1" thickTop="1" thickBot="1">
      <c r="A13" s="11" t="s">
        <v>873</v>
      </c>
      <c r="B13" s="24" t="str">
        <f>'Orçamento Sintético'!C66</f>
        <v>SUPERESTRUTURA</v>
      </c>
      <c r="C13" s="19">
        <v>20</v>
      </c>
      <c r="D13" s="12">
        <f t="shared" si="0"/>
        <v>16140.733999999997</v>
      </c>
      <c r="E13" s="19">
        <v>40</v>
      </c>
      <c r="F13" s="12">
        <f t="shared" si="1"/>
        <v>32281.467999999993</v>
      </c>
      <c r="G13" s="19">
        <v>30</v>
      </c>
      <c r="H13" s="12">
        <f t="shared" si="2"/>
        <v>24211.100999999995</v>
      </c>
      <c r="I13" s="19">
        <v>10</v>
      </c>
      <c r="J13" s="12">
        <f t="shared" si="3"/>
        <v>8070.3669999999984</v>
      </c>
      <c r="K13" s="19"/>
      <c r="L13" s="12">
        <f t="shared" si="4"/>
        <v>0</v>
      </c>
      <c r="M13" s="19"/>
      <c r="N13" s="12">
        <f t="shared" si="5"/>
        <v>0</v>
      </c>
      <c r="O13" s="19"/>
      <c r="P13" s="12">
        <f t="shared" si="6"/>
        <v>0</v>
      </c>
      <c r="Q13" s="12">
        <f>R13/R34*100</f>
        <v>3.5878359345413227</v>
      </c>
      <c r="R13" s="23">
        <f>'Orçamento Sintético'!L66</f>
        <v>80703.669999999984</v>
      </c>
      <c r="S13" s="16"/>
      <c r="T13" s="99"/>
      <c r="U13" s="17"/>
    </row>
    <row r="14" spans="1:21" ht="15.75" customHeight="1" thickTop="1" thickBot="1">
      <c r="A14" s="11" t="s">
        <v>874</v>
      </c>
      <c r="B14" s="24" t="str">
        <f>'Orçamento Sintético'!C82</f>
        <v>ALVENARIAS E DIVlSÓRIAS</v>
      </c>
      <c r="C14" s="19"/>
      <c r="D14" s="12">
        <f t="shared" si="0"/>
        <v>0</v>
      </c>
      <c r="E14" s="19">
        <v>35</v>
      </c>
      <c r="F14" s="12">
        <f t="shared" si="1"/>
        <v>31142.569500000001</v>
      </c>
      <c r="G14" s="19">
        <v>35</v>
      </c>
      <c r="H14" s="12">
        <f t="shared" si="2"/>
        <v>31142.569500000001</v>
      </c>
      <c r="I14" s="19">
        <v>30</v>
      </c>
      <c r="J14" s="12">
        <f t="shared" si="3"/>
        <v>26693.631000000001</v>
      </c>
      <c r="K14" s="19"/>
      <c r="L14" s="12">
        <f t="shared" si="4"/>
        <v>0</v>
      </c>
      <c r="M14" s="19"/>
      <c r="N14" s="12">
        <f t="shared" si="5"/>
        <v>0</v>
      </c>
      <c r="O14" s="19"/>
      <c r="P14" s="12">
        <f t="shared" si="6"/>
        <v>0</v>
      </c>
      <c r="Q14" s="12">
        <f>R14/R34*100</f>
        <v>3.9557213249073735</v>
      </c>
      <c r="R14" s="23">
        <f>'Orçamento Sintético'!L82</f>
        <v>88978.77</v>
      </c>
      <c r="S14" s="16"/>
      <c r="T14" s="99"/>
      <c r="U14" s="17"/>
    </row>
    <row r="15" spans="1:21" ht="17.25" customHeight="1" thickTop="1" thickBot="1">
      <c r="A15" s="11" t="s">
        <v>875</v>
      </c>
      <c r="B15" s="24" t="str">
        <f>'Orçamento Sintético'!C90</f>
        <v>COBERTURA</v>
      </c>
      <c r="C15" s="19"/>
      <c r="D15" s="12">
        <f t="shared" si="0"/>
        <v>0</v>
      </c>
      <c r="E15" s="19"/>
      <c r="F15" s="12">
        <f t="shared" si="1"/>
        <v>0</v>
      </c>
      <c r="G15" s="19">
        <v>100</v>
      </c>
      <c r="H15" s="12">
        <f t="shared" si="2"/>
        <v>25995.08</v>
      </c>
      <c r="I15" s="19"/>
      <c r="J15" s="12">
        <f t="shared" si="3"/>
        <v>0</v>
      </c>
      <c r="K15" s="19"/>
      <c r="L15" s="12">
        <f t="shared" si="4"/>
        <v>0</v>
      </c>
      <c r="M15" s="19"/>
      <c r="N15" s="12">
        <f t="shared" si="5"/>
        <v>0</v>
      </c>
      <c r="O15" s="19"/>
      <c r="P15" s="12">
        <f t="shared" si="6"/>
        <v>0</v>
      </c>
      <c r="Q15" s="12">
        <f>R15/R34*100</f>
        <v>1.1556609773170967</v>
      </c>
      <c r="R15" s="23">
        <f>'Orçamento Sintético'!L90</f>
        <v>25995.08</v>
      </c>
      <c r="S15" s="16"/>
      <c r="T15" s="99"/>
      <c r="U15" s="17"/>
    </row>
    <row r="16" spans="1:21" ht="17.25" customHeight="1" thickTop="1" thickBot="1">
      <c r="A16" s="11" t="s">
        <v>876</v>
      </c>
      <c r="B16" s="24" t="str">
        <f>'Orçamento Sintético'!C100</f>
        <v>ESQUADRIAS</v>
      </c>
      <c r="C16" s="19"/>
      <c r="D16" s="12">
        <f t="shared" si="0"/>
        <v>0</v>
      </c>
      <c r="E16" s="19"/>
      <c r="F16" s="12">
        <f t="shared" si="1"/>
        <v>0</v>
      </c>
      <c r="G16" s="19">
        <v>15</v>
      </c>
      <c r="H16" s="25">
        <f t="shared" si="2"/>
        <v>44364.437999999995</v>
      </c>
      <c r="I16" s="19">
        <v>30</v>
      </c>
      <c r="J16" s="12">
        <f t="shared" si="3"/>
        <v>88728.875999999989</v>
      </c>
      <c r="K16" s="19">
        <v>30</v>
      </c>
      <c r="L16" s="12">
        <f t="shared" si="4"/>
        <v>88728.875999999989</v>
      </c>
      <c r="M16" s="19">
        <v>25</v>
      </c>
      <c r="N16" s="12">
        <f t="shared" si="5"/>
        <v>73940.73</v>
      </c>
      <c r="O16" s="19"/>
      <c r="P16" s="12">
        <f t="shared" si="6"/>
        <v>0</v>
      </c>
      <c r="Q16" s="12">
        <f>R16/R34*100</f>
        <v>13.148706031347404</v>
      </c>
      <c r="R16" s="23">
        <f>'Orçamento Sintético'!L100</f>
        <v>295762.92</v>
      </c>
      <c r="S16" s="16"/>
      <c r="T16" s="99"/>
      <c r="U16" s="17"/>
    </row>
    <row r="17" spans="1:21" ht="17.25" customHeight="1" thickTop="1" thickBot="1">
      <c r="A17" s="11" t="s">
        <v>877</v>
      </c>
      <c r="B17" s="24" t="str">
        <f>'Orçamento Sintético'!C126</f>
        <v>INSTALAÇÃO ELÉTRICA</v>
      </c>
      <c r="C17" s="19">
        <v>10</v>
      </c>
      <c r="D17" s="12">
        <f t="shared" si="0"/>
        <v>17032.962</v>
      </c>
      <c r="E17" s="19">
        <v>15</v>
      </c>
      <c r="F17" s="12">
        <f t="shared" si="1"/>
        <v>25549.442999999999</v>
      </c>
      <c r="G17" s="37">
        <v>15</v>
      </c>
      <c r="H17" s="33">
        <f t="shared" si="2"/>
        <v>25549.442999999999</v>
      </c>
      <c r="I17" s="98">
        <v>20</v>
      </c>
      <c r="J17" s="12">
        <f t="shared" si="3"/>
        <v>34065.923999999999</v>
      </c>
      <c r="K17" s="19">
        <v>20</v>
      </c>
      <c r="L17" s="12">
        <f t="shared" si="4"/>
        <v>34065.923999999999</v>
      </c>
      <c r="M17" s="19">
        <v>20</v>
      </c>
      <c r="N17" s="12">
        <f t="shared" si="5"/>
        <v>34065.923999999999</v>
      </c>
      <c r="O17" s="19"/>
      <c r="P17" s="12">
        <f t="shared" si="6"/>
        <v>0</v>
      </c>
      <c r="Q17" s="12">
        <f>R17/R34*100</f>
        <v>7.5723288835906528</v>
      </c>
      <c r="R17" s="23">
        <f>'Orçamento Sintético'!L126</f>
        <v>170329.62</v>
      </c>
      <c r="S17" s="16"/>
      <c r="T17" s="99"/>
      <c r="U17" s="17"/>
    </row>
    <row r="18" spans="1:21" ht="19.5" customHeight="1" thickTop="1" thickBot="1">
      <c r="A18" s="11" t="s">
        <v>878</v>
      </c>
      <c r="B18" s="24" t="str">
        <f>'Orçamento Sintético'!C164</f>
        <v>REFRIGERAÇÃO</v>
      </c>
      <c r="C18" s="19"/>
      <c r="D18" s="12">
        <f t="shared" si="0"/>
        <v>0</v>
      </c>
      <c r="E18" s="19"/>
      <c r="F18" s="12">
        <f t="shared" si="1"/>
        <v>0</v>
      </c>
      <c r="G18" s="19">
        <v>30</v>
      </c>
      <c r="H18" s="20">
        <f t="shared" si="2"/>
        <v>20855.661</v>
      </c>
      <c r="I18" s="19">
        <v>30</v>
      </c>
      <c r="J18" s="12">
        <f t="shared" si="3"/>
        <v>20855.661</v>
      </c>
      <c r="K18" s="19">
        <v>20</v>
      </c>
      <c r="L18" s="12">
        <f t="shared" si="4"/>
        <v>13903.773999999999</v>
      </c>
      <c r="M18" s="19">
        <v>20</v>
      </c>
      <c r="N18" s="12">
        <f t="shared" si="5"/>
        <v>13903.773999999999</v>
      </c>
      <c r="O18" s="19"/>
      <c r="P18" s="12">
        <f t="shared" si="6"/>
        <v>0</v>
      </c>
      <c r="Q18" s="12">
        <f>R18/R34*100</f>
        <v>3.0905942680761198</v>
      </c>
      <c r="R18" s="23">
        <f>'Orçamento Sintético'!L164</f>
        <v>69518.87</v>
      </c>
      <c r="S18" s="16"/>
      <c r="T18" s="99"/>
      <c r="U18" s="17"/>
    </row>
    <row r="19" spans="1:21" ht="19.5" customHeight="1" thickTop="1" thickBot="1">
      <c r="A19" s="11" t="s">
        <v>879</v>
      </c>
      <c r="B19" s="24" t="str">
        <f>'Orçamento Sintético'!C179</f>
        <v>INSTALAÇÃO HIDRAULICA</v>
      </c>
      <c r="C19" s="19"/>
      <c r="D19" s="12">
        <f t="shared" si="0"/>
        <v>0</v>
      </c>
      <c r="E19" s="19"/>
      <c r="F19" s="12">
        <f t="shared" si="1"/>
        <v>0</v>
      </c>
      <c r="G19" s="19">
        <v>100</v>
      </c>
      <c r="H19" s="12">
        <f t="shared" si="2"/>
        <v>12362.28</v>
      </c>
      <c r="I19" s="19"/>
      <c r="J19" s="12">
        <f t="shared" si="3"/>
        <v>0</v>
      </c>
      <c r="K19" s="19"/>
      <c r="L19" s="12">
        <f t="shared" si="4"/>
        <v>0</v>
      </c>
      <c r="M19" s="19"/>
      <c r="N19" s="12">
        <f t="shared" si="5"/>
        <v>0</v>
      </c>
      <c r="O19" s="19"/>
      <c r="P19" s="12">
        <f t="shared" si="6"/>
        <v>0</v>
      </c>
      <c r="Q19" s="12">
        <f>R19/R34*100</f>
        <v>0.54958879090457102</v>
      </c>
      <c r="R19" s="23">
        <f>'Orçamento Sintético'!L179</f>
        <v>12362.279999999999</v>
      </c>
      <c r="S19" s="16"/>
      <c r="T19" s="99"/>
      <c r="U19" s="17"/>
    </row>
    <row r="20" spans="1:21" ht="17.25" customHeight="1" thickTop="1" thickBot="1">
      <c r="A20" s="11" t="s">
        <v>880</v>
      </c>
      <c r="B20" s="24" t="str">
        <f>'Orçamento Sintético'!C195</f>
        <v>INSTALAÇAO SANITARIA</v>
      </c>
      <c r="C20" s="19"/>
      <c r="D20" s="12">
        <f t="shared" si="0"/>
        <v>0</v>
      </c>
      <c r="E20" s="19"/>
      <c r="F20" s="12">
        <f t="shared" si="1"/>
        <v>0</v>
      </c>
      <c r="G20" s="19">
        <v>30</v>
      </c>
      <c r="H20" s="12">
        <f t="shared" si="2"/>
        <v>12918.849000000002</v>
      </c>
      <c r="I20" s="19">
        <v>30</v>
      </c>
      <c r="J20" s="12">
        <f t="shared" si="3"/>
        <v>12918.849000000002</v>
      </c>
      <c r="K20" s="19">
        <v>20</v>
      </c>
      <c r="L20" s="12">
        <f t="shared" si="4"/>
        <v>8612.5660000000007</v>
      </c>
      <c r="M20" s="19">
        <v>20</v>
      </c>
      <c r="N20" s="12">
        <f t="shared" si="5"/>
        <v>8612.5660000000007</v>
      </c>
      <c r="O20" s="19"/>
      <c r="P20" s="12">
        <f t="shared" si="6"/>
        <v>0</v>
      </c>
      <c r="Q20" s="12">
        <f>R20/R34*100</f>
        <v>1.914440432721884</v>
      </c>
      <c r="R20" s="23">
        <f>'Orçamento Sintético'!L195</f>
        <v>43062.83</v>
      </c>
      <c r="S20" s="16"/>
      <c r="T20" s="99"/>
      <c r="U20" s="17"/>
    </row>
    <row r="21" spans="1:21" ht="17.25" customHeight="1" thickTop="1" thickBot="1">
      <c r="A21" s="11" t="s">
        <v>881</v>
      </c>
      <c r="B21" s="26" t="str">
        <f>'Orçamento Sintético'!C209</f>
        <v>COMBATE A INCENDIO</v>
      </c>
      <c r="C21" s="19">
        <v>15</v>
      </c>
      <c r="D21" s="12">
        <f t="shared" si="0"/>
        <v>30150.367499999997</v>
      </c>
      <c r="E21" s="19">
        <v>15</v>
      </c>
      <c r="F21" s="12">
        <f t="shared" si="1"/>
        <v>30150.367499999997</v>
      </c>
      <c r="G21" s="19">
        <v>15</v>
      </c>
      <c r="H21" s="12">
        <f t="shared" si="2"/>
        <v>30150.367499999997</v>
      </c>
      <c r="I21" s="19">
        <v>15</v>
      </c>
      <c r="J21" s="12">
        <f t="shared" si="3"/>
        <v>30150.367499999997</v>
      </c>
      <c r="K21" s="19">
        <v>20</v>
      </c>
      <c r="L21" s="12">
        <f t="shared" si="4"/>
        <v>40200.49</v>
      </c>
      <c r="M21" s="19">
        <v>20</v>
      </c>
      <c r="N21" s="12">
        <f t="shared" si="5"/>
        <v>40200.49</v>
      </c>
      <c r="O21" s="19"/>
      <c r="P21" s="12">
        <f t="shared" si="6"/>
        <v>0</v>
      </c>
      <c r="Q21" s="25">
        <f>R21/R34*100</f>
        <v>8.9359481798144422</v>
      </c>
      <c r="R21" s="23">
        <f>'Orçamento Sintético'!L209</f>
        <v>201002.44999999998</v>
      </c>
      <c r="S21" s="16"/>
      <c r="T21" s="99"/>
      <c r="U21" s="17"/>
    </row>
    <row r="22" spans="1:21" ht="17.25" customHeight="1" thickTop="1" thickBot="1">
      <c r="A22" s="11" t="s">
        <v>882</v>
      </c>
      <c r="B22" s="24" t="str">
        <f>'Orçamento Sintético'!C226</f>
        <v>IMPERMEABILIZAÇÃO</v>
      </c>
      <c r="C22" s="19"/>
      <c r="D22" s="12">
        <f t="shared" si="0"/>
        <v>0</v>
      </c>
      <c r="E22" s="19"/>
      <c r="F22" s="12">
        <f t="shared" si="1"/>
        <v>0</v>
      </c>
      <c r="G22" s="19"/>
      <c r="H22" s="12">
        <f t="shared" si="2"/>
        <v>0</v>
      </c>
      <c r="I22" s="19">
        <v>100</v>
      </c>
      <c r="J22" s="12">
        <f t="shared" si="3"/>
        <v>9347.85</v>
      </c>
      <c r="K22" s="19"/>
      <c r="L22" s="12">
        <f t="shared" si="4"/>
        <v>0</v>
      </c>
      <c r="M22" s="19"/>
      <c r="N22" s="12">
        <f t="shared" si="5"/>
        <v>0</v>
      </c>
      <c r="O22" s="19"/>
      <c r="P22" s="12">
        <f t="shared" si="6"/>
        <v>0</v>
      </c>
      <c r="Q22" s="25">
        <f>R22/R34*100</f>
        <v>0.41557654243855463</v>
      </c>
      <c r="R22" s="23">
        <f>'Orçamento Sintético'!L226</f>
        <v>9347.85</v>
      </c>
      <c r="S22" s="16"/>
      <c r="T22" s="99"/>
      <c r="U22" s="17"/>
    </row>
    <row r="23" spans="1:21" ht="17.25" customHeight="1" thickTop="1" thickBot="1">
      <c r="A23" s="11" t="s">
        <v>883</v>
      </c>
      <c r="B23" s="24" t="str">
        <f>'Orçamento Sintético'!C232</f>
        <v>REVESTIMENTO DE PAREDE</v>
      </c>
      <c r="C23" s="19"/>
      <c r="D23" s="12">
        <f t="shared" si="0"/>
        <v>0</v>
      </c>
      <c r="E23" s="19">
        <v>20</v>
      </c>
      <c r="F23" s="12">
        <f t="shared" si="1"/>
        <v>20472.957999999999</v>
      </c>
      <c r="G23" s="19">
        <v>20</v>
      </c>
      <c r="H23" s="12">
        <f t="shared" si="2"/>
        <v>20472.957999999999</v>
      </c>
      <c r="I23" s="19">
        <v>20</v>
      </c>
      <c r="J23" s="12">
        <f t="shared" si="3"/>
        <v>20472.957999999999</v>
      </c>
      <c r="K23" s="19">
        <v>20</v>
      </c>
      <c r="L23" s="12">
        <f t="shared" si="4"/>
        <v>20472.957999999999</v>
      </c>
      <c r="M23" s="19">
        <v>20</v>
      </c>
      <c r="N23" s="12">
        <f t="shared" si="5"/>
        <v>20472.957999999999</v>
      </c>
      <c r="O23" s="19"/>
      <c r="P23" s="12">
        <f t="shared" si="6"/>
        <v>0</v>
      </c>
      <c r="Q23" s="25">
        <f>R23/R34*100</f>
        <v>4.5508224346399144</v>
      </c>
      <c r="R23" s="23">
        <f>'Orçamento Sintético'!L232</f>
        <v>102364.79</v>
      </c>
      <c r="S23" s="16"/>
      <c r="T23" s="99"/>
      <c r="U23" s="17"/>
    </row>
    <row r="24" spans="1:21" ht="17.25" customHeight="1" thickTop="1" thickBot="1">
      <c r="A24" s="11" t="s">
        <v>884</v>
      </c>
      <c r="B24" s="24" t="str">
        <f>'Orçamento Sintético'!C239</f>
        <v>REVESTIMENTO DE PISO</v>
      </c>
      <c r="C24" s="19"/>
      <c r="D24" s="12">
        <f t="shared" si="0"/>
        <v>0</v>
      </c>
      <c r="E24" s="19">
        <v>20</v>
      </c>
      <c r="F24" s="12">
        <f t="shared" si="1"/>
        <v>32183.633999999995</v>
      </c>
      <c r="G24" s="19">
        <v>20</v>
      </c>
      <c r="H24" s="12">
        <f t="shared" si="2"/>
        <v>32183.633999999995</v>
      </c>
      <c r="I24" s="19">
        <v>20</v>
      </c>
      <c r="J24" s="12">
        <f t="shared" si="3"/>
        <v>32183.633999999995</v>
      </c>
      <c r="K24" s="19">
        <v>20</v>
      </c>
      <c r="L24" s="12">
        <f t="shared" ref="L24:L33" si="7">(K24*R24)/100</f>
        <v>32183.633999999995</v>
      </c>
      <c r="M24" s="19">
        <v>20</v>
      </c>
      <c r="N24" s="12">
        <f t="shared" si="5"/>
        <v>32183.633999999995</v>
      </c>
      <c r="O24" s="19"/>
      <c r="P24" s="12">
        <f t="shared" si="6"/>
        <v>0</v>
      </c>
      <c r="Q24" s="25">
        <f>R24/R34*100</f>
        <v>7.1539248815652305</v>
      </c>
      <c r="R24" s="23">
        <f>'Orçamento Sintético'!L239</f>
        <v>160918.16999999998</v>
      </c>
      <c r="S24" s="16"/>
      <c r="T24" s="99"/>
      <c r="U24" s="17"/>
    </row>
    <row r="25" spans="1:21" ht="17.25" customHeight="1" thickTop="1" thickBot="1">
      <c r="A25" s="11" t="s">
        <v>885</v>
      </c>
      <c r="B25" s="24" t="str">
        <f>'Orçamento Sintético'!C247</f>
        <v>ROPAPÉ /PEITORIL/SOLEIRA</v>
      </c>
      <c r="C25" s="19"/>
      <c r="D25" s="12">
        <f t="shared" si="0"/>
        <v>0</v>
      </c>
      <c r="E25" s="19"/>
      <c r="F25" s="12">
        <f t="shared" si="1"/>
        <v>0</v>
      </c>
      <c r="G25" s="19">
        <v>15</v>
      </c>
      <c r="H25" s="12">
        <f t="shared" si="2"/>
        <v>5545.0965000000006</v>
      </c>
      <c r="I25" s="19">
        <v>15</v>
      </c>
      <c r="J25" s="12">
        <f t="shared" si="3"/>
        <v>5545.0965000000006</v>
      </c>
      <c r="K25" s="19">
        <v>40</v>
      </c>
      <c r="L25" s="12">
        <f t="shared" si="7"/>
        <v>14786.924000000001</v>
      </c>
      <c r="M25" s="27">
        <v>30</v>
      </c>
      <c r="N25" s="12">
        <f t="shared" si="5"/>
        <v>11090.193000000001</v>
      </c>
      <c r="O25" s="27"/>
      <c r="P25" s="12">
        <f t="shared" si="6"/>
        <v>0</v>
      </c>
      <c r="Q25" s="25">
        <f>R25/R34*100</f>
        <v>1.6434524380530502</v>
      </c>
      <c r="R25" s="23">
        <f>'Orçamento Sintético'!L247</f>
        <v>36967.310000000005</v>
      </c>
      <c r="S25" s="16"/>
      <c r="T25" s="99"/>
      <c r="U25" s="17"/>
    </row>
    <row r="26" spans="1:21" ht="17.25" customHeight="1" thickTop="1" thickBot="1">
      <c r="A26" s="11" t="s">
        <v>886</v>
      </c>
      <c r="B26" s="28" t="str">
        <f>'Orçamento Sintético'!C252</f>
        <v>FORRO</v>
      </c>
      <c r="C26" s="27"/>
      <c r="D26" s="12">
        <f t="shared" si="0"/>
        <v>0</v>
      </c>
      <c r="E26" s="27"/>
      <c r="F26" s="12">
        <f t="shared" si="1"/>
        <v>0</v>
      </c>
      <c r="G26" s="27">
        <v>25</v>
      </c>
      <c r="H26" s="12">
        <f t="shared" si="2"/>
        <v>14816.67</v>
      </c>
      <c r="I26" s="27">
        <v>25</v>
      </c>
      <c r="J26" s="12">
        <f t="shared" si="3"/>
        <v>14816.67</v>
      </c>
      <c r="K26" s="27">
        <v>25</v>
      </c>
      <c r="L26" s="12">
        <f t="shared" si="7"/>
        <v>14816.67</v>
      </c>
      <c r="M26" s="27">
        <v>25</v>
      </c>
      <c r="N26" s="12">
        <f t="shared" si="5"/>
        <v>14816.67</v>
      </c>
      <c r="O26" s="27"/>
      <c r="P26" s="12">
        <f t="shared" si="6"/>
        <v>0</v>
      </c>
      <c r="Q26" s="25">
        <f>R26/R34*100</f>
        <v>2.6348135620717317</v>
      </c>
      <c r="R26" s="29">
        <f>'Orçamento Sintético'!L252</f>
        <v>59266.68</v>
      </c>
      <c r="S26" s="16"/>
      <c r="T26" s="99"/>
      <c r="U26" s="17"/>
    </row>
    <row r="27" spans="1:21" ht="17.25" customHeight="1" thickTop="1" thickBot="1">
      <c r="A27" s="11" t="s">
        <v>887</v>
      </c>
      <c r="B27" s="28" t="str">
        <f>'Orçamento Sintético'!C255</f>
        <v>LOUÇAS, FERRAGENS HIDROSANITÁRIOS E RESERVAÇÃO</v>
      </c>
      <c r="C27" s="27"/>
      <c r="D27" s="12">
        <f t="shared" si="0"/>
        <v>0</v>
      </c>
      <c r="E27" s="27"/>
      <c r="F27" s="12">
        <f t="shared" si="1"/>
        <v>0</v>
      </c>
      <c r="G27" s="27"/>
      <c r="H27" s="12">
        <f t="shared" si="2"/>
        <v>0</v>
      </c>
      <c r="I27" s="27">
        <v>20</v>
      </c>
      <c r="J27" s="12">
        <f t="shared" si="3"/>
        <v>17424.626</v>
      </c>
      <c r="K27" s="27">
        <v>40</v>
      </c>
      <c r="L27" s="12">
        <f t="shared" si="7"/>
        <v>34849.252</v>
      </c>
      <c r="M27" s="27">
        <v>40</v>
      </c>
      <c r="N27" s="12">
        <f t="shared" si="5"/>
        <v>34849.252</v>
      </c>
      <c r="O27" s="27"/>
      <c r="P27" s="12">
        <f t="shared" si="6"/>
        <v>0</v>
      </c>
      <c r="Q27" s="25">
        <f>R27/R34*100</f>
        <v>3.8732253012002449</v>
      </c>
      <c r="R27" s="29">
        <f>'Orçamento Sintético'!L255</f>
        <v>87123.13</v>
      </c>
      <c r="S27" s="16"/>
      <c r="T27" s="99"/>
      <c r="U27" s="17"/>
    </row>
    <row r="28" spans="1:21" ht="17.25" customHeight="1" thickTop="1" thickBot="1">
      <c r="A28" s="11" t="s">
        <v>888</v>
      </c>
      <c r="B28" s="28" t="str">
        <f>'Orçamento Sintético'!C281</f>
        <v>SERVICOS COMPLEMENTARES</v>
      </c>
      <c r="C28" s="27"/>
      <c r="D28" s="12">
        <f t="shared" si="0"/>
        <v>0</v>
      </c>
      <c r="E28" s="27">
        <v>20</v>
      </c>
      <c r="F28" s="12">
        <f t="shared" si="1"/>
        <v>22431.137999999999</v>
      </c>
      <c r="G28" s="27">
        <v>20</v>
      </c>
      <c r="H28" s="12">
        <f t="shared" si="2"/>
        <v>22431.137999999999</v>
      </c>
      <c r="I28" s="27">
        <v>20</v>
      </c>
      <c r="J28" s="12">
        <f t="shared" si="3"/>
        <v>22431.137999999999</v>
      </c>
      <c r="K28" s="27">
        <v>20</v>
      </c>
      <c r="L28" s="12">
        <f t="shared" si="7"/>
        <v>22431.137999999999</v>
      </c>
      <c r="M28" s="19">
        <v>20</v>
      </c>
      <c r="N28" s="12">
        <f t="shared" si="5"/>
        <v>22431.137999999999</v>
      </c>
      <c r="O28" s="19"/>
      <c r="P28" s="12">
        <f t="shared" si="6"/>
        <v>0</v>
      </c>
      <c r="Q28" s="25">
        <f>R28/R34*100</f>
        <v>4.986095611826288</v>
      </c>
      <c r="R28" s="29">
        <f>'Orçamento Sintético'!L281</f>
        <v>112155.68999999999</v>
      </c>
      <c r="S28" s="16"/>
      <c r="T28" s="99"/>
      <c r="U28" s="17"/>
    </row>
    <row r="29" spans="1:21" ht="15.75" customHeight="1" thickTop="1" thickBot="1">
      <c r="A29" s="11" t="s">
        <v>889</v>
      </c>
      <c r="B29" s="24" t="str">
        <f>'Orçamento Sintético'!C296</f>
        <v>DRENAGEM PLUVIAL</v>
      </c>
      <c r="C29" s="19"/>
      <c r="D29" s="12">
        <f t="shared" si="0"/>
        <v>0</v>
      </c>
      <c r="E29" s="19">
        <v>100</v>
      </c>
      <c r="F29" s="12">
        <f t="shared" si="1"/>
        <v>10402.64</v>
      </c>
      <c r="G29" s="19"/>
      <c r="H29" s="12">
        <f t="shared" si="2"/>
        <v>0</v>
      </c>
      <c r="I29" s="19"/>
      <c r="J29" s="12">
        <f t="shared" si="3"/>
        <v>0</v>
      </c>
      <c r="K29" s="19"/>
      <c r="L29" s="12">
        <f t="shared" si="7"/>
        <v>0</v>
      </c>
      <c r="M29" s="30"/>
      <c r="N29" s="12">
        <f t="shared" si="5"/>
        <v>0</v>
      </c>
      <c r="O29" s="30"/>
      <c r="P29" s="12">
        <f t="shared" si="6"/>
        <v>0</v>
      </c>
      <c r="Q29" s="12">
        <f>R29/R34*100</f>
        <v>0.46246924837615122</v>
      </c>
      <c r="R29" s="23">
        <f>'Orçamento Sintético'!L296</f>
        <v>10402.64</v>
      </c>
      <c r="S29" s="16"/>
      <c r="T29" s="99"/>
      <c r="U29" s="17"/>
    </row>
    <row r="30" spans="1:21" ht="18" customHeight="1" thickTop="1" thickBot="1">
      <c r="A30" s="11" t="s">
        <v>890</v>
      </c>
      <c r="B30" s="31" t="str">
        <f>'Orçamento Sintético'!C301</f>
        <v>PAVIMENTAÇÃO E PAISAGISMO</v>
      </c>
      <c r="C30" s="13"/>
      <c r="D30" s="12">
        <f t="shared" si="0"/>
        <v>0</v>
      </c>
      <c r="E30" s="13"/>
      <c r="F30" s="12">
        <f t="shared" si="1"/>
        <v>0</v>
      </c>
      <c r="G30" s="13"/>
      <c r="H30" s="12">
        <f t="shared" si="2"/>
        <v>0</v>
      </c>
      <c r="I30" s="13"/>
      <c r="J30" s="12">
        <f t="shared" si="3"/>
        <v>0</v>
      </c>
      <c r="K30" s="32">
        <v>50</v>
      </c>
      <c r="L30" s="33">
        <f t="shared" si="7"/>
        <v>28379.754999999994</v>
      </c>
      <c r="M30" s="34">
        <v>50</v>
      </c>
      <c r="N30" s="12">
        <f t="shared" si="5"/>
        <v>28379.754999999994</v>
      </c>
      <c r="O30" s="34"/>
      <c r="P30" s="12">
        <f t="shared" si="6"/>
        <v>0</v>
      </c>
      <c r="Q30" s="35">
        <f>R30/R34*100</f>
        <v>2.5233525266565642</v>
      </c>
      <c r="R30" s="21">
        <f>'Orçamento Sintético'!L301</f>
        <v>56759.509999999995</v>
      </c>
      <c r="S30" s="16"/>
      <c r="T30" s="99"/>
      <c r="U30" s="17"/>
    </row>
    <row r="31" spans="1:21" ht="17.25" customHeight="1" thickTop="1" thickBot="1">
      <c r="A31" s="11" t="s">
        <v>891</v>
      </c>
      <c r="B31" s="36" t="str">
        <f>'Orçamento Sintético'!C306</f>
        <v>PINTURA</v>
      </c>
      <c r="C31" s="19"/>
      <c r="D31" s="12">
        <f t="shared" si="0"/>
        <v>0</v>
      </c>
      <c r="E31" s="19"/>
      <c r="F31" s="12">
        <f t="shared" si="1"/>
        <v>0</v>
      </c>
      <c r="G31" s="19">
        <v>20</v>
      </c>
      <c r="H31" s="12">
        <f t="shared" si="2"/>
        <v>29159.723999999998</v>
      </c>
      <c r="I31" s="19">
        <v>20</v>
      </c>
      <c r="J31" s="12">
        <f t="shared" si="3"/>
        <v>29159.723999999998</v>
      </c>
      <c r="K31" s="37">
        <v>30</v>
      </c>
      <c r="L31" s="33">
        <f t="shared" si="7"/>
        <v>43739.585999999996</v>
      </c>
      <c r="M31" s="34">
        <v>30</v>
      </c>
      <c r="N31" s="12">
        <f t="shared" si="5"/>
        <v>43739.585999999996</v>
      </c>
      <c r="O31" s="34"/>
      <c r="P31" s="12">
        <f t="shared" si="6"/>
        <v>0</v>
      </c>
      <c r="Q31" s="38">
        <f>R31/R34*100</f>
        <v>6.4817563816185215</v>
      </c>
      <c r="R31" s="23">
        <f>'Orçamento Sintético'!L306</f>
        <v>145798.62</v>
      </c>
      <c r="S31" s="16"/>
      <c r="T31" s="99"/>
      <c r="U31" s="17"/>
    </row>
    <row r="32" spans="1:21" ht="17.25" customHeight="1" thickTop="1" thickBot="1">
      <c r="A32" s="11" t="s">
        <v>892</v>
      </c>
      <c r="B32" s="53" t="str">
        <f>'Orçamento Sintético'!C316</f>
        <v>TRANSPORTE DE MATERIAL MINERAL</v>
      </c>
      <c r="C32" s="27">
        <v>40</v>
      </c>
      <c r="D32" s="12">
        <f t="shared" si="0"/>
        <v>2543.4600000000005</v>
      </c>
      <c r="E32" s="27">
        <v>40</v>
      </c>
      <c r="F32" s="12">
        <f t="shared" si="1"/>
        <v>2543.4600000000005</v>
      </c>
      <c r="G32" s="27">
        <v>20</v>
      </c>
      <c r="H32" s="12">
        <f t="shared" si="2"/>
        <v>1271.7300000000002</v>
      </c>
      <c r="I32" s="27"/>
      <c r="J32" s="12"/>
      <c r="K32" s="54"/>
      <c r="L32" s="12"/>
      <c r="M32" s="39"/>
      <c r="N32" s="12"/>
      <c r="O32" s="39"/>
      <c r="P32" s="12"/>
      <c r="Q32" s="38">
        <f>R32/R34*100</f>
        <v>0.2826859418558188</v>
      </c>
      <c r="R32" s="29">
        <f>'Orçamento Sintético'!L316</f>
        <v>6358.6500000000005</v>
      </c>
      <c r="S32" s="16"/>
      <c r="T32" s="99"/>
      <c r="U32" s="17"/>
    </row>
    <row r="33" spans="1:34" ht="21" customHeight="1" thickTop="1" thickBot="1">
      <c r="A33" s="11" t="s">
        <v>893</v>
      </c>
      <c r="B33" s="36" t="str">
        <f>'Orçamento Sintético'!C320</f>
        <v>SERVIÇOS FINAIS</v>
      </c>
      <c r="C33" s="27">
        <v>10</v>
      </c>
      <c r="D33" s="12">
        <f t="shared" si="0"/>
        <v>4205.5749999999998</v>
      </c>
      <c r="E33" s="27">
        <v>10</v>
      </c>
      <c r="F33" s="12">
        <f t="shared" si="1"/>
        <v>4205.5749999999998</v>
      </c>
      <c r="G33" s="27">
        <v>20</v>
      </c>
      <c r="H33" s="12">
        <f t="shared" si="2"/>
        <v>8411.15</v>
      </c>
      <c r="I33" s="27">
        <v>20</v>
      </c>
      <c r="J33" s="12">
        <f t="shared" si="3"/>
        <v>8411.15</v>
      </c>
      <c r="K33" s="27">
        <v>20</v>
      </c>
      <c r="L33" s="20">
        <f t="shared" si="7"/>
        <v>8411.15</v>
      </c>
      <c r="M33" s="39">
        <v>20</v>
      </c>
      <c r="N33" s="12">
        <f t="shared" si="5"/>
        <v>8411.15</v>
      </c>
      <c r="O33" s="39"/>
      <c r="P33" s="12">
        <f t="shared" si="6"/>
        <v>0</v>
      </c>
      <c r="Q33" s="38">
        <f>R33/R34*100</f>
        <v>1.8696687660435547</v>
      </c>
      <c r="R33" s="29">
        <f>'Orçamento Sintético'!L320</f>
        <v>42055.75</v>
      </c>
      <c r="S33" s="16"/>
      <c r="T33" s="99"/>
      <c r="U33" s="17"/>
    </row>
    <row r="34" spans="1:34" s="46" customFormat="1" ht="17.25" customHeight="1" thickTop="1" thickBot="1">
      <c r="A34" s="40"/>
      <c r="B34" s="41" t="s">
        <v>754</v>
      </c>
      <c r="C34" s="95">
        <f>(D34/R34)*100</f>
        <v>12.159720991444971</v>
      </c>
      <c r="D34" s="43">
        <f>SUM(D10:D33)</f>
        <v>273516.99690000003</v>
      </c>
      <c r="E34" s="95">
        <f>(F34/R34)*100</f>
        <v>13.013607207055783</v>
      </c>
      <c r="F34" s="43">
        <f>SUM(F10:F33)</f>
        <v>292724.04890000005</v>
      </c>
      <c r="G34" s="96">
        <f>(H34/R34)*100</f>
        <v>18.5084058106215</v>
      </c>
      <c r="H34" s="43">
        <f>SUM(H10:H33)</f>
        <v>416322.34639999992</v>
      </c>
      <c r="I34" s="96">
        <f>(J34/R34)*100</f>
        <v>18.290873104493986</v>
      </c>
      <c r="J34" s="43">
        <f>SUM(J10:J33)</f>
        <v>411429.23309999995</v>
      </c>
      <c r="K34" s="96">
        <f>(L34/R34)*100</f>
        <v>19.457201308836378</v>
      </c>
      <c r="L34" s="43">
        <f>SUM(L10:L33)</f>
        <v>437664.25839999999</v>
      </c>
      <c r="M34" s="97">
        <f>(N34/R34)*100</f>
        <v>18.570191577547376</v>
      </c>
      <c r="N34" s="43">
        <f>SUM(N10:N33)</f>
        <v>417712.13629999995</v>
      </c>
      <c r="O34" s="42">
        <f>P34/R34</f>
        <v>0</v>
      </c>
      <c r="P34" s="43">
        <f>SUM(P10:P33)</f>
        <v>0</v>
      </c>
      <c r="Q34" s="43">
        <f>SUM(Q10:Q33)</f>
        <v>100</v>
      </c>
      <c r="R34" s="44">
        <f>SUM(R10:R33)</f>
        <v>2249369.02</v>
      </c>
      <c r="S34" s="16"/>
      <c r="T34" s="45"/>
      <c r="U34" s="17"/>
      <c r="W34" s="47"/>
    </row>
    <row r="35" spans="1:34" ht="16.5" customHeight="1" thickTop="1">
      <c r="Q35" s="49"/>
      <c r="R35" s="50"/>
      <c r="S35" s="50"/>
      <c r="U35" s="17"/>
    </row>
    <row r="36" spans="1:34" ht="16.5" customHeight="1">
      <c r="Q36" s="49"/>
      <c r="R36" s="50"/>
      <c r="S36" s="50"/>
      <c r="U36" s="17"/>
    </row>
    <row r="37" spans="1:34" ht="16.5" customHeight="1">
      <c r="A37" s="187" t="s">
        <v>852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T37" s="17"/>
    </row>
    <row r="38" spans="1:34" ht="16.5" customHeight="1">
      <c r="A38" s="188" t="s">
        <v>894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</row>
    <row r="39" spans="1:34" ht="16.5" customHeight="1"/>
    <row r="40" spans="1:34" ht="16.5" customHeight="1"/>
    <row r="41" spans="1:34" ht="16.5" customHeight="1"/>
    <row r="42" spans="1:34" ht="16.5" customHeight="1">
      <c r="A42" s="187" t="s">
        <v>853</v>
      </c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</row>
    <row r="43" spans="1:34" ht="17.25" customHeight="1">
      <c r="A43" s="189" t="s">
        <v>895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</row>
    <row r="70" ht="12.75" customHeight="1"/>
    <row r="78" ht="12.75" customHeight="1"/>
  </sheetData>
  <mergeCells count="21">
    <mergeCell ref="A37:R37"/>
    <mergeCell ref="A38:R38"/>
    <mergeCell ref="A42:R42"/>
    <mergeCell ref="A43:R43"/>
    <mergeCell ref="Q7:R7"/>
    <mergeCell ref="A8:A9"/>
    <mergeCell ref="B8:B9"/>
    <mergeCell ref="C8:D8"/>
    <mergeCell ref="E8:F8"/>
    <mergeCell ref="G8:H8"/>
    <mergeCell ref="I8:J8"/>
    <mergeCell ref="K8:L8"/>
    <mergeCell ref="M8:N8"/>
    <mergeCell ref="O8:P8"/>
    <mergeCell ref="R8:R9"/>
    <mergeCell ref="A6:R6"/>
    <mergeCell ref="A1:R1"/>
    <mergeCell ref="A2:R2"/>
    <mergeCell ref="A3:R3"/>
    <mergeCell ref="A4:R4"/>
    <mergeCell ref="A5:R5"/>
  </mergeCells>
  <phoneticPr fontId="48" type="noConversion"/>
  <printOptions horizontalCentered="1"/>
  <pageMargins left="0" right="0" top="0.39370078740157483" bottom="0.39370078740157483" header="0.2" footer="0.19685039370078741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Orçamento Sintético</vt:lpstr>
      <vt:lpstr>Cronograma</vt:lpstr>
      <vt:lpstr>Cronograma!Area_de_impressao</vt:lpstr>
      <vt:lpstr>'Orçamento Sintético'!Area_de_impressao</vt:lpstr>
      <vt:lpstr>Cronograma!Titulos_de_impressao</vt:lpstr>
      <vt:lpstr>'Orçamento Sintético'!Titulos_de_impressao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2021001548</cp:lastModifiedBy>
  <cp:revision>0</cp:revision>
  <cp:lastPrinted>2021-10-25T18:27:47Z</cp:lastPrinted>
  <dcterms:created xsi:type="dcterms:W3CDTF">2021-10-21T13:38:00Z</dcterms:created>
  <dcterms:modified xsi:type="dcterms:W3CDTF">2022-01-26T12:59:02Z</dcterms:modified>
</cp:coreProperties>
</file>