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be\Desktop\"/>
    </mc:Choice>
  </mc:AlternateContent>
  <xr:revisionPtr revIDLastSave="0" documentId="13_ncr:1_{35ADAA30-5A1F-4495-9D34-2B2B166DE8C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Quadros de Distribuição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9" i="21" l="1"/>
  <c r="D157" i="21"/>
  <c r="D156" i="21"/>
  <c r="D155" i="21"/>
  <c r="D154" i="21"/>
  <c r="D153" i="21"/>
  <c r="D152" i="21"/>
  <c r="D151" i="21"/>
  <c r="D150" i="21"/>
  <c r="A310" i="21"/>
  <c r="A311" i="21"/>
  <c r="A312" i="21"/>
  <c r="A313" i="21"/>
  <c r="A314" i="21"/>
  <c r="A315" i="21"/>
  <c r="A316" i="21"/>
  <c r="A317" i="21"/>
  <c r="A318" i="21"/>
  <c r="A319" i="21"/>
  <c r="A320" i="21"/>
  <c r="A321" i="21"/>
  <c r="A322" i="21"/>
  <c r="A323" i="21"/>
  <c r="A324" i="21"/>
  <c r="A325" i="21"/>
  <c r="A326" i="21"/>
  <c r="A327" i="21"/>
  <c r="A328" i="21"/>
  <c r="A291" i="21"/>
  <c r="A292" i="21"/>
  <c r="A293" i="21"/>
  <c r="A294" i="21"/>
  <c r="A295" i="21"/>
  <c r="A296" i="21"/>
  <c r="A297" i="21"/>
  <c r="A298" i="21"/>
  <c r="A299" i="21"/>
  <c r="A300" i="21"/>
  <c r="A301" i="21"/>
  <c r="A302" i="21"/>
  <c r="A303" i="21"/>
  <c r="A304" i="21"/>
  <c r="A261" i="21"/>
  <c r="A262" i="21"/>
  <c r="A263" i="21"/>
  <c r="A264" i="21"/>
  <c r="A265" i="21"/>
  <c r="A266" i="21"/>
  <c r="A267" i="21"/>
  <c r="A268" i="21"/>
  <c r="A269" i="21"/>
  <c r="A270" i="21"/>
  <c r="A271" i="21"/>
  <c r="A272" i="21"/>
  <c r="A273" i="21"/>
  <c r="A274" i="21"/>
  <c r="A275" i="21"/>
  <c r="A276" i="21"/>
  <c r="A277" i="21"/>
  <c r="A278" i="21"/>
  <c r="A279" i="21"/>
  <c r="A280" i="21"/>
  <c r="A281" i="21"/>
  <c r="A282" i="21"/>
  <c r="A283" i="21"/>
  <c r="A284" i="21"/>
  <c r="A285" i="21"/>
  <c r="A236" i="21"/>
  <c r="A237" i="21"/>
  <c r="A238" i="21"/>
  <c r="A239" i="21"/>
  <c r="A240" i="21"/>
  <c r="A241" i="21"/>
  <c r="A242" i="21"/>
  <c r="A243" i="21"/>
  <c r="A244" i="21"/>
  <c r="A245" i="21"/>
  <c r="A246" i="21"/>
  <c r="A220" i="21"/>
  <c r="A221" i="21"/>
  <c r="A222" i="21"/>
  <c r="A223" i="21"/>
  <c r="A224" i="21"/>
  <c r="A225" i="21"/>
  <c r="A226" i="21"/>
  <c r="A227" i="21"/>
  <c r="A228" i="21"/>
  <c r="A229" i="21"/>
  <c r="A230" i="21"/>
  <c r="A212" i="21"/>
  <c r="A213" i="21"/>
  <c r="A214" i="21"/>
  <c r="A204" i="21"/>
  <c r="A205" i="21"/>
  <c r="A206" i="21"/>
  <c r="A182" i="21"/>
  <c r="A183" i="21"/>
  <c r="A184" i="21"/>
  <c r="A185" i="21"/>
  <c r="A186" i="21"/>
  <c r="A187" i="21"/>
  <c r="A188" i="21"/>
  <c r="A189" i="21"/>
  <c r="A190" i="21"/>
  <c r="A191" i="21"/>
  <c r="A192" i="21"/>
  <c r="A193" i="21"/>
  <c r="A194" i="21"/>
  <c r="A195" i="21"/>
  <c r="A196" i="21"/>
  <c r="A197" i="21"/>
  <c r="A198" i="21"/>
  <c r="A163" i="21"/>
  <c r="A164" i="21"/>
  <c r="A165" i="21"/>
  <c r="A166" i="21"/>
  <c r="A167" i="21"/>
  <c r="A168" i="21"/>
  <c r="A169" i="21"/>
  <c r="A170" i="21"/>
  <c r="A171" i="21"/>
  <c r="A172" i="21"/>
  <c r="A173" i="21"/>
  <c r="A174" i="21"/>
  <c r="A175" i="21"/>
  <c r="A176" i="21"/>
  <c r="A139" i="21"/>
  <c r="A140" i="21"/>
  <c r="A141" i="21"/>
  <c r="A142" i="21"/>
  <c r="A143" i="21"/>
  <c r="A144" i="21"/>
  <c r="A122" i="21"/>
  <c r="A123" i="21"/>
  <c r="A124" i="21"/>
  <c r="A125" i="21"/>
  <c r="A126" i="21"/>
  <c r="A127" i="21"/>
  <c r="A101" i="21"/>
  <c r="A102" i="21"/>
  <c r="A103" i="21"/>
  <c r="A104" i="21"/>
  <c r="A105" i="21"/>
  <c r="A106" i="21"/>
  <c r="A107" i="21"/>
  <c r="A108" i="21"/>
  <c r="A109" i="21"/>
  <c r="A110" i="21"/>
  <c r="A111" i="21"/>
  <c r="A112" i="21"/>
  <c r="A113" i="21"/>
  <c r="A114" i="21"/>
  <c r="A115" i="21"/>
  <c r="A116" i="21"/>
  <c r="A67" i="21"/>
  <c r="A68" i="21"/>
  <c r="A69" i="21"/>
  <c r="A70" i="21"/>
  <c r="A71" i="21"/>
  <c r="A72" i="21"/>
  <c r="A73" i="21"/>
  <c r="A74" i="21"/>
  <c r="A75" i="21"/>
  <c r="A76" i="21"/>
  <c r="A77" i="21"/>
  <c r="A78" i="21"/>
  <c r="A79" i="21"/>
  <c r="A80" i="21"/>
  <c r="A81" i="21"/>
  <c r="A82" i="21"/>
  <c r="A46" i="21"/>
  <c r="A47" i="21"/>
  <c r="A48" i="21"/>
  <c r="A49" i="21"/>
  <c r="A50" i="21"/>
  <c r="A51" i="21"/>
  <c r="A52" i="21"/>
  <c r="A53" i="21"/>
  <c r="A54" i="21"/>
  <c r="A55" i="21"/>
  <c r="A56" i="21"/>
  <c r="A57" i="21"/>
  <c r="A58" i="21"/>
  <c r="A59" i="21"/>
  <c r="A60" i="21"/>
  <c r="A61" i="21"/>
  <c r="A30" i="21"/>
  <c r="A31" i="21"/>
  <c r="A32" i="21"/>
  <c r="A33" i="21"/>
  <c r="A34" i="21"/>
  <c r="A35" i="21"/>
  <c r="A36" i="21"/>
  <c r="A37" i="21"/>
  <c r="A38" i="21"/>
  <c r="A39" i="21"/>
  <c r="A40" i="21"/>
  <c r="D88" i="21"/>
  <c r="D90" i="21"/>
  <c r="D91" i="21"/>
  <c r="D92" i="21"/>
  <c r="D93" i="21"/>
  <c r="D94" i="21"/>
  <c r="D95" i="21"/>
  <c r="A23" i="21"/>
  <c r="A24" i="21"/>
  <c r="D254" i="21"/>
  <c r="D253" i="21"/>
  <c r="D252" i="21"/>
  <c r="D17" i="21"/>
  <c r="D16" i="21"/>
  <c r="D15" i="21"/>
  <c r="D14" i="21"/>
  <c r="A14" i="21"/>
  <c r="D6" i="21"/>
  <c r="D7" i="21"/>
  <c r="D8" i="21"/>
  <c r="D5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OFEletrico</author>
  </authors>
  <commentList>
    <comment ref="K5" authorId="0" shapeId="0" xr:uid="{00000000-0006-0000-1400-000001000000}">
      <text>
        <r>
          <rPr>
            <sz val="11"/>
            <rFont val="Calibri"/>
          </rPr>
          <t>Ids do Caminho Crítico:
6060366;6060465;6060502;6060627;6060619;6059940;6101794;6101793;6101924;6101923;6102237;6102236;6059947;5684901;6102343;6102342;6060134;6101681;6101682;6101476;6101477;6101403;6101404;6101339;6101340;6101245;6101246;6101157;6101158;6101045;6101046;6100977;6100978;6060090;5682392;6102749;6102748;6102592;6102591;6102504;6102503;6102455;6102454;5685551;6103245;6103244;6103040;6103039;6102913;6102912;6102795;6102794;5685803;6103563;6103562;6103394;6103393;6103324;6103323;5687389;6103606;6103605;5996152;6103676;6103675;6010783;6010774</t>
        </r>
      </text>
    </comment>
    <comment ref="L5" authorId="0" shapeId="0" xr:uid="{00000000-0006-0000-1400-000002000000}">
      <text>
        <r>
          <rPr>
            <sz val="11"/>
            <rFont val="Calibri"/>
          </rPr>
          <t xml:space="preserve">Dados referentes ao cálculo de proteção a sobrecargas:
Corrente de Projeto: : 73,76 A
Capacidade de condução de corrente do cabo: 80 A
Disjuntor Adotado: 80 A
Seção Adotada: 10 mm²
-----------------------------------
80 &gt;= 73,76
80 &lt;= 80
1,3 * 80 &lt;= 1.45 *80
104 &lt;= 116
</t>
        </r>
      </text>
    </comment>
    <comment ref="K6" authorId="0" shapeId="0" xr:uid="{00000000-0006-0000-1400-000003000000}">
      <text>
        <r>
          <rPr>
            <sz val="11"/>
            <rFont val="Calibri"/>
          </rPr>
          <t>Ids do Caminho Crítico:
6059744;6059901;5682511;5682493;5649422;5656867;5658600;5657910;5661078;5657913;5658639;5657925;5658667;5658679;5658752;5660519;5660825;5661179;5660831;5603411;5663181;6051766;6051759;5663385;5663376</t>
        </r>
      </text>
    </comment>
    <comment ref="L6" authorId="0" shapeId="0" xr:uid="{00000000-0006-0000-1400-000004000000}">
      <text>
        <r>
          <rPr>
            <sz val="11"/>
            <rFont val="Calibri"/>
          </rPr>
          <t xml:space="preserve">Dados referentes ao cálculo de proteção a sobrecargas:
Corrente de Projeto: : 111,08 A
Capacidade de condução de corrente do cabo: 138 A
Disjuntor Adotado: 125 A
Seção Adotada: 25 mm²
-----------------------------------
125 &gt;= 111,08
125 &lt;= 138
1,3 * 125 &lt;= 1.45 *138
162,5 &lt;= 200,1
</t>
        </r>
      </text>
    </comment>
    <comment ref="K7" authorId="0" shapeId="0" xr:uid="{00000000-0006-0000-1400-000005000000}">
      <text>
        <r>
          <rPr>
            <sz val="11"/>
            <rFont val="Calibri"/>
          </rPr>
          <t>Ids do Caminho Crítico:
6059744;6059901;5682511;5682493;5649422;5656867;5658600;5657910;5661078;5657913;5658639;5657925;5657063;5661567;5661389;5661391;5661519;6050609;6050602</t>
        </r>
      </text>
    </comment>
    <comment ref="L7" authorId="0" shapeId="0" xr:uid="{00000000-0006-0000-1400-000006000000}">
      <text>
        <r>
          <rPr>
            <sz val="11"/>
            <rFont val="Calibri"/>
          </rPr>
          <t xml:space="preserve">Dados referentes ao cálculo de proteção a sobrecargas:
Corrente de Projeto: : 267,05 A
Capacidade de condução de corrente do cabo: 328 A
Disjuntor Adotado: 320 A
Seção Adotada: 95 mm²
-----------------------------------
320 &gt;= 267,05
320 &lt;= 328
1,3 * 320 &lt;= 1.45 *328
416 &lt;= 475,6
</t>
        </r>
      </text>
    </comment>
    <comment ref="K8" authorId="0" shapeId="0" xr:uid="{00000000-0006-0000-1400-000007000000}">
      <text>
        <r>
          <rPr>
            <sz val="11"/>
            <rFont val="Calibri"/>
          </rPr>
          <t>Ids do Caminho Crítico:
6059744;6059901;5682511;5682493;5649422;5656867;5658600;5658580;5649362;5649409;5513313;5528573;6088730;6088723</t>
        </r>
      </text>
    </comment>
    <comment ref="L8" authorId="0" shapeId="0" xr:uid="{00000000-0006-0000-1400-000008000000}">
      <text>
        <r>
          <rPr>
            <sz val="11"/>
            <rFont val="Calibri"/>
          </rPr>
          <t xml:space="preserve">Dados referentes ao cálculo de proteção a sobrecargas:
Corrente de Projeto: : 382,34 A
Capacidade de condução de corrente do cabo: 441 A
Disjuntor Adotado: 400 A
Seção Adotada: 150 mm²
-----------------------------------
400 &gt;= 382,34
400 &lt;= 441
1,3 * 400 &lt;= 1.45 *441
520 &lt;= 639,45
</t>
        </r>
      </text>
    </comment>
    <comment ref="K14" authorId="0" shapeId="0" xr:uid="{2CA3B198-5AE0-4B00-9E1A-1C1AFF9FCC54}">
      <text>
        <r>
          <rPr>
            <sz val="11"/>
            <rFont val="Calibri"/>
          </rPr>
          <t>Ids do Caminho Crítico:
5996152;6103676;6103675;6010783;6010774;5996153;6011770;6011832;5930740</t>
        </r>
      </text>
    </comment>
    <comment ref="L14" authorId="0" shapeId="0" xr:uid="{9F7140A3-FE9D-41E0-ADAB-5E6256A841F8}">
      <text>
        <r>
          <rPr>
            <sz val="11"/>
            <rFont val="Calibri"/>
          </rPr>
          <t xml:space="preserve">Dados referentes ao cálculo de proteção a sobrecargas:
Corrente de Projeto: : 10,73 A
Capacidade de condução de corrente do cabo: 23 A
Disjuntor Adotado: 16 A
Seção Adotada: 1,5 mm²
-----------------------------------
16 &gt;= 10,73
16 &lt;= 23
1,3 * 16 &lt;= 1.45 *23
20,8 &lt;= 33,35
</t>
        </r>
      </text>
    </comment>
    <comment ref="K15" authorId="0" shapeId="0" xr:uid="{08F31C7B-CA15-4D35-B661-45809D0435BB}">
      <text>
        <r>
          <rPr>
            <sz val="11"/>
            <rFont val="Calibri"/>
          </rPr>
          <t>Ids do Caminho Crítico:
5996152;6103676;6103675;6010783;6010774;5682789;6103913;6103912;6103731;6103730;6007645;6007658;5683943;6104124;6104123;5687016;6104071;6104072;6103952;6103953;5687742</t>
        </r>
      </text>
    </comment>
    <comment ref="L15" authorId="0" shapeId="0" xr:uid="{96C3115F-945E-471B-BF06-304A27EE229C}">
      <text>
        <r>
          <rPr>
            <sz val="11"/>
            <rFont val="Calibri"/>
          </rPr>
          <t xml:space="preserve">Dados referentes ao cálculo de proteção a sobrecargas:
Corrente de Projeto: : 24,31 A
Capacidade de condução de corrente do cabo: 33 A
Disjuntor Adotado: 25 A
Seção Adotada: 2,5 mm²
-----------------------------------
25 &gt;= 24,31
25 &lt;= 33
1,3 * 25 &lt;= 1.45 *33
32,5 &lt;= 47,85
</t>
        </r>
      </text>
    </comment>
    <comment ref="K16" authorId="0" shapeId="0" xr:uid="{2BDC68BF-8F00-4D93-ACF5-21839EB84A03}">
      <text>
        <r>
          <rPr>
            <sz val="11"/>
            <rFont val="Calibri"/>
          </rPr>
          <t>Ids do Caminho Crítico:
5996152;6103676;6103675;6010783;6010774;5996153;6009169;6009176;5684403;6105438;6105437;5930685;6105340;6105341;6105276;6105277;6103788;6103789;5930654</t>
        </r>
      </text>
    </comment>
    <comment ref="L16" authorId="0" shapeId="0" xr:uid="{5C055A8D-D34F-4243-B03E-A6074D250CFC}">
      <text>
        <r>
          <rPr>
            <sz val="11"/>
            <rFont val="Calibri"/>
          </rPr>
          <t xml:space="preserve">Dados referentes ao cálculo de proteção a sobrecargas:
Corrente de Projeto: : 25,11 A
Capacidade de condução de corrente do cabo: 33 A
Disjuntor Adotado: 32 A
Seção Adotada: 2,5 mm²
-----------------------------------
32 &gt;= 25,11
32 &lt;= 33
1,3 * 32 &lt;= 1.45 *33
41,6 &lt;= 47,85
</t>
        </r>
      </text>
    </comment>
    <comment ref="K17" authorId="0" shapeId="0" xr:uid="{AC6F5844-3A0B-4417-901C-5A0F8B4339FE}">
      <text>
        <r>
          <rPr>
            <sz val="11"/>
            <rFont val="Calibri"/>
          </rPr>
          <t>Ids do Caminho Crítico:
5996152;6103676;6103675;6010783;6010774;5682789;6103913;6103912;6103731;6103730;5693446;6105105;6105104;6105050;6105049;6104866;6104865;6104772;6104771;6104687;6104686;6104632;6104631;6104505;6104504;6104432;6104431;6104347;6104346;6104286;6104285;6104234;6104233;6104191;6104190;6103993;6103992;6010093;6010086</t>
        </r>
      </text>
    </comment>
    <comment ref="L17" authorId="0" shapeId="0" xr:uid="{8610A3CE-7FB9-424C-8AD5-1DFED4D6AE21}">
      <text>
        <r>
          <rPr>
            <sz val="11"/>
            <rFont val="Calibri"/>
          </rPr>
          <t xml:space="preserve">Dados referentes ao cálculo de proteção a sobrecargas:
Corrente de Projeto: : 25,77 A
Capacidade de condução de corrente do cabo: 33 A
Disjuntor Adotado: 32 A
Seção Adotada: 2,5 mm²
-----------------------------------
32 &gt;= 25,77
32 &lt;= 33
1,3 * 32 &lt;= 1.45 *33
41,6 &lt;= 47,85
</t>
        </r>
      </text>
    </comment>
    <comment ref="K23" authorId="0" shapeId="0" xr:uid="{00000000-0006-0000-1000-000001000000}">
      <text>
        <r>
          <rPr>
            <sz val="11"/>
            <rFont val="Calibri"/>
          </rPr>
          <t>Ids do Caminho Crítico:
6011770;6011832;5930740;5996153;5687389;6103606;6103605;5834892;5803210;5803209;5996133;5996367;5931491;5685803;6103563;6103562;6103394;6103393;6103324;6103323;5685551;6103245;6103244;6103040;6103039;6102913;6102912;6102795;6102794;5682392;6102749;6102748;6102592;6102591;6102504;6102503;6102455;6102454;5802444;5802445;5802487;5802458;5802457;5802220;5802394;5802393;5802407;5802406;5802420;5802419;5802257;5802256;5802432;5802488;5802221;5802489;5802184;5802356;5802355;5802369;5802368;5802381;5802490;5802185;5802491;5802148;5802149;5802317;5802318;5802304;5802305;5802470;5802331;5802330;5802343;5802492</t>
        </r>
      </text>
    </comment>
    <comment ref="L23" authorId="0" shapeId="0" xr:uid="{00000000-0006-0000-1000-000002000000}">
      <text>
        <r>
          <rPr>
            <sz val="11"/>
            <rFont val="Calibri"/>
          </rPr>
          <t xml:space="preserve">Dados referentes ao cálculo de proteção a sobrecargas:
Corrente de Projeto: : 8,13 A
Capacidade de condução de corrente do cabo: 17,5 A
Disjuntor Adotado: 10 A
Seção Adotada: 1,5 mm²
-----------------------------------
10 &gt;= 8,13
10 &lt;= 17,5
1,3 * 10 &lt;= 1.45 *17,5
13 &lt;= 25,375
</t>
        </r>
      </text>
    </comment>
    <comment ref="K24" authorId="0" shapeId="0" xr:uid="{00000000-0006-0000-1000-000003000000}">
      <text>
        <r>
          <rPr>
            <sz val="11"/>
            <rFont val="Calibri"/>
          </rPr>
          <t>Ids do Caminho Crítico:
6011770;6011832;5930740;5996153;5687389;6103606;6103605;5987475;5804208;5804207;5987525;5804221;5804233;5804234;5804063;5804064;5804246;5804247;5804259;5804260;5804410;5804099;5804100;5804284;5804285;5804297;5804298;5804310;5804311;5804135;5804136;5804408;5804272;5804411;5804171;5804349;5804348;5804336;5804335;5804323;5804409;5804172;5804406;5823757;5804374;5804373;5804361;5804407;5823824;5823837;5823834;5685803;6103563;6103562;6103394;6103393;6103324;6103323;5685551;6103245;6103244;6103040;6103039;6102913;6102912;6102795;6102794;5682392;6102749;6102748;6102592;6102591;6102504;6102503;6102455;6102454;5987238;5803488;5803487;5803343;5803514;5803513;5803501;5803500;5803344;5803526;5803527;5803539;5803540;5803690;5803379;5803380;5803564;5803565;5803577;5803578;5803590;5803591;5803415;5803416;5803688;5803552;5803691;5803451;5803452;5803686;5803629;5803628;5803616;5803615;5803603;5803689</t>
        </r>
      </text>
    </comment>
    <comment ref="L24" authorId="0" shapeId="0" xr:uid="{00000000-0006-0000-1000-000004000000}">
      <text>
        <r>
          <rPr>
            <sz val="11"/>
            <rFont val="Calibri"/>
          </rPr>
          <t xml:space="preserve">Dados referentes ao cálculo de proteção a sobrecargas:
Corrente de Projeto: : 8,13 A
Capacidade de condução de corrente do cabo: 17,5 A
Disjuntor Adotado: 10 A
Seção Adotada: 1,5 mm²
-----------------------------------
10 &gt;= 8,13
10 &lt;= 17,5
1,3 * 10 &lt;= 1.45 *17,5
13 &lt;= 25,375
</t>
        </r>
      </text>
    </comment>
    <comment ref="K30" authorId="0" shapeId="0" xr:uid="{00000000-0006-0000-1100-000001000000}">
      <text>
        <r>
          <rPr>
            <sz val="11"/>
            <rFont val="Calibri"/>
          </rPr>
          <t>Ids do Caminho Crítico:
5985167;5757874;5757835;5757854;5757829;5810082;5810081;5810173;5810172;5681878;5810390;5810389;5810335;5810334;5810265;5810264;5810210;5810209;5826831;5826832;5810817;5810818;5687643;5759103;5759191;5761554;5761556;5761593;5761595;5761707;5761709;5759110;5761901;5761899;5826408;5826390;5809908;5808900;5808901;5809726;5809727;5809605;5809606;5826581;5826563;5681851;5809533;5809532;5808811;5808810;5809478;5985829;5826704;5809133;5809193;5809194;5808738;5808739;5809245;5809246;5985847</t>
        </r>
      </text>
    </comment>
    <comment ref="L30" authorId="0" shapeId="0" xr:uid="{00000000-0006-0000-1100-000002000000}">
      <text>
        <r>
          <rPr>
            <sz val="11"/>
            <rFont val="Calibri"/>
          </rPr>
          <t xml:space="preserve">Dados referentes ao cálculo de proteção a sobrecargas:
Corrente de Projeto: : 3,95 A
Capacidade de condução de corrente do cabo: 11 A
Disjuntor Adotado: 10 A
Seção Adotada: 0,5 mm²
-----------------------------------
10 &gt;= 3,95
10 &lt;= 11
1,3 * 10 &lt;= 1.45 *11
13 &lt;= 15,95
</t>
        </r>
      </text>
    </comment>
    <comment ref="K31" authorId="0" shapeId="0" xr:uid="{00000000-0006-0000-1100-000003000000}">
      <text>
        <r>
          <rPr>
            <sz val="11"/>
            <rFont val="Calibri"/>
          </rPr>
          <t>Ids do Caminho Crítico:
5985167;5757874;5757835;5757854;5757829;5810082;5810081;5810173;5810172;5667826;5810027;5810026;5809960;5809959;5831747;5758481;5758479;5757973;5757971;5758424;5758422;5758277;5758275</t>
        </r>
      </text>
    </comment>
    <comment ref="L31" authorId="0" shapeId="0" xr:uid="{00000000-0006-0000-1100-000004000000}">
      <text>
        <r>
          <rPr>
            <sz val="11"/>
            <rFont val="Calibri"/>
          </rPr>
          <t xml:space="preserve">Dados referentes ao cálculo de proteção a sobrecargas:
Corrente de Projeto: : 6,31 A
Capacidade de condução de corrente do cabo: 11 A
Disjuntor Adotado: 10 A
Seção Adotada: 0,5 mm²
-----------------------------------
10 &gt;= 6,31
10 &lt;= 11
1,3 * 10 &lt;= 1.45 *11
13 &lt;= 15,95
</t>
        </r>
      </text>
    </comment>
    <comment ref="K32" authorId="0" shapeId="0" xr:uid="{00000000-0006-0000-1100-000005000000}">
      <text>
        <r>
          <rPr>
            <sz val="11"/>
            <rFont val="Calibri"/>
          </rPr>
          <t>Ids do Caminho Crítico:
5985167;5757874;5757835;5757854;5757829;5810082;5810081;5810173;5810172;5826408;5826390;5809908;5808900;5808901;5809726;5809727;5809605;5809606;5826581;5826563;5681851;5809533;5809532;5808811;5808810;5809478;5985829;5826704;5809133;5809193;5809194;5808738;5808739;5809245;5809246;5985847;5826722;5809036;5828946;5828984;5829797;5830065;5829762;5829380</t>
        </r>
      </text>
    </comment>
    <comment ref="L32" authorId="0" shapeId="0" xr:uid="{00000000-0006-0000-1100-000006000000}">
      <text>
        <r>
          <rPr>
            <sz val="11"/>
            <rFont val="Calibri"/>
          </rPr>
          <t xml:space="preserve">Dados referentes ao cálculo de proteção a sobrecargas:
Corrente de Projeto: : 26,48 A
Capacidade de condução de corrente do cabo: 41 A
Disjuntor Adotado: 32 A
Seção Adotada: 4 mm²
-----------------------------------
32 &gt;= 26,48
32 &lt;= 41
1,3 * 32 &lt;= 1.45 *41
41,6 &lt;= 59,45
</t>
        </r>
      </text>
    </comment>
    <comment ref="K33" authorId="0" shapeId="0" xr:uid="{00000000-0006-0000-1100-000007000000}">
      <text>
        <r>
          <rPr>
            <sz val="11"/>
            <rFont val="Calibri"/>
          </rPr>
          <t>Ids do Caminho Crítico:
5985167;5757874;5757835;5757854;5757829;5810082;5810081;5810173;5810172;5681878;5810390;5810389;5810335;5810334;5810265;5810264;5810210;5810209;5826982;5826964;5810873;5808575;5808576;5810978;5810979;5986118;5831421;5811101;5811100;5811055;5811054;5986082;5811297;5811296;5808300;5808299;5985970;5811645;5811644;5811590;5811589;5808213;5808212;5811517;5986064;5830954;5811745;5985952;5830972;5830987;5831154;5831196;5831146</t>
        </r>
      </text>
    </comment>
    <comment ref="L33" authorId="0" shapeId="0" xr:uid="{00000000-0006-0000-1100-000008000000}">
      <text>
        <r>
          <rPr>
            <sz val="11"/>
            <rFont val="Calibri"/>
          </rPr>
          <t xml:space="preserve">Dados referentes ao cálculo de proteção a sobrecargas:
Corrente de Projeto: : 26,48 A
Capacidade de condução de corrente do cabo: 41 A
Disjuntor Adotado: 32 A
Seção Adotada: 4 mm²
-----------------------------------
32 &gt;= 26,48
32 &lt;= 41
1,3 * 32 &lt;= 1.45 *41
41,6 &lt;= 59,45
</t>
        </r>
      </text>
    </comment>
    <comment ref="K34" authorId="0" shapeId="0" xr:uid="{00000000-0006-0000-1100-000009000000}">
      <text>
        <r>
          <rPr>
            <sz val="11"/>
            <rFont val="Calibri"/>
          </rPr>
          <t>Ids do Caminho Crítico:
5985167;5757874;5757835;5757854;5757829;5810082;5810081;5810173;5810172;5681878;5810390;5810389;5810335;5810334;5810265;5810264;5810210;5810209;5826831;5826832;5810817;5810818;5687643;5759069;5761505;5761503;5761355;5761353;5761205;5761203;5759093;5758558;5761769;5761767;5761850;5761848</t>
        </r>
      </text>
    </comment>
    <comment ref="L34" authorId="0" shapeId="0" xr:uid="{00000000-0006-0000-1100-00000A000000}">
      <text>
        <r>
          <rPr>
            <sz val="11"/>
            <rFont val="Calibri"/>
          </rPr>
          <t xml:space="preserve">Dados referentes ao cálculo de proteção a sobrecargas:
Corrente de Projeto: : 6,31 A
Capacidade de condução de corrente do cabo: 11 A
Disjuntor Adotado: 10 A
Seção Adotada: 0,5 mm²
-----------------------------------
10 &gt;= 6,31
10 &lt;= 11
1,3 * 10 &lt;= 1.45 *11
13 &lt;= 15,95
</t>
        </r>
      </text>
    </comment>
    <comment ref="K35" authorId="0" shapeId="0" xr:uid="{00000000-0006-0000-1100-00000B000000}">
      <text>
        <r>
          <rPr>
            <sz val="11"/>
            <rFont val="Calibri"/>
          </rPr>
          <t>Ids do Caminho Crítico:
5985167;5757874;5757835;5757854;5757829;5810082;5810081;5810173;5810172;5681878;5810390;5810389;5810335;5810334;5810265;5810264;5810210;5810209;5826982;5826964;5810873;5808575;5808576;5810978;5810979;5986118;5831421;5811101;5811100;5811055;5811054;5986082;5811297;5811296;5808300;5808299;5985970;5811645;5811644;5811590;5811589;5808213;5808212;5811517;5986064;5830954;5811745;5985952;5830937;5830772;5755636;5755751;5755753;5754912;5755234;5755437;5755439;5755317;5755319;5755168</t>
        </r>
      </text>
    </comment>
    <comment ref="L35" authorId="0" shapeId="0" xr:uid="{00000000-0006-0000-1100-00000C000000}">
      <text>
        <r>
          <rPr>
            <sz val="11"/>
            <rFont val="Calibri"/>
          </rPr>
          <t xml:space="preserve">Dados referentes ao cálculo de proteção a sobrecargas:
Corrente de Projeto: : 6,31 A
Capacidade de condução de corrente do cabo: 11 A
Disjuntor Adotado: 10 A
Seção Adotada: 0,5 mm²
-----------------------------------
10 &gt;= 6,31
10 &lt;= 11
1,3 * 10 &lt;= 1.45 *11
13 &lt;= 15,95
</t>
        </r>
      </text>
    </comment>
    <comment ref="K36" authorId="0" shapeId="0" xr:uid="{00000000-0006-0000-1100-00000D000000}">
      <text>
        <r>
          <rPr>
            <sz val="11"/>
            <rFont val="Calibri"/>
          </rPr>
          <t>Ids do Caminho Crítico:
5985167;5757874;5757835;5757854;5757829;5810082;5810081;5810173;5810172;5826408;5826390;5809908;5808900;5808901;5809726;5809727;5809605;5809606;5826581;5826563;5831585;5756802;5756811;5756991;5756989;5757057;5757055;5757177;5757175;5756832;5757546;5757544;5757465;5757463;5757411;5757409;5757288;5757286;5757207;5757205</t>
        </r>
      </text>
    </comment>
    <comment ref="L36" authorId="0" shapeId="0" xr:uid="{00000000-0006-0000-1100-00000E000000}">
      <text>
        <r>
          <rPr>
            <sz val="11"/>
            <rFont val="Calibri"/>
          </rPr>
          <t xml:space="preserve">Dados referentes ao cálculo de proteção a sobrecargas:
Corrente de Projeto: : 6,31 A
Capacidade de condução de corrente do cabo: 11 A
Disjuntor Adotado: 10 A
Seção Adotada: 0,5 mm²
-----------------------------------
10 &gt;= 6,31
10 &lt;= 11
1,3 * 10 &lt;= 1.45 *11
13 &lt;= 15,95
</t>
        </r>
      </text>
    </comment>
    <comment ref="K37" authorId="0" shapeId="0" xr:uid="{00000000-0006-0000-1100-00000F000000}">
      <text>
        <r>
          <rPr>
            <sz val="11"/>
            <rFont val="Calibri"/>
          </rPr>
          <t>Ids do Caminho Crítico:
5985167;5757874;5757835;5757854;5757829;5810082;5810081;5810173;5810172;5681878;5810390;5810389;5810335;5810334;5810265;5810264;5810210;5810209;5826982;5826964;5810873;5808575;5808576;5810978;5810979;5986118;5831421;5811101;5811100;5811055;5811054;5831408;5759392;5759408;5767587;5767585;5767506;5767504;5767479;5767477;5759435;5759448;5759443;5759457;5759596;5759598;5759751;5759753;5759450;5759464;5759808;5759855;5759816;5759527;5759525</t>
        </r>
      </text>
    </comment>
    <comment ref="L37" authorId="0" shapeId="0" xr:uid="{00000000-0006-0000-1100-000010000000}">
      <text>
        <r>
          <rPr>
            <sz val="11"/>
            <rFont val="Calibri"/>
          </rPr>
          <t xml:space="preserve">Dados referentes ao cálculo de proteção a sobrecargas:
Corrente de Projeto: : 6,31 A
Capacidade de condução de corrente do cabo: 11 A
Disjuntor Adotado: 10 A
Seção Adotada: 0,5 mm²
-----------------------------------
10 &gt;= 6,31
10 &lt;= 11
1,3 * 10 &lt;= 1.45 *11
13 &lt;= 15,95
</t>
        </r>
      </text>
    </comment>
    <comment ref="K38" authorId="0" shapeId="0" xr:uid="{00000000-0006-0000-1100-000011000000}">
      <text>
        <r>
          <rPr>
            <sz val="11"/>
            <rFont val="Calibri"/>
          </rPr>
          <t>Ids do Caminho Crítico:
5985167;5757874;5757835;5757854;5757829;5810082;5810081;5810173;5810172;5681878;5810390;5810389;5810335;5810334;5810265;5810264;5810210;5810209;5826982;5826964;5810873;5808575;5808576;5810978;5810979;5986118;5831421;5811101;5811100;5811055;5811054;5831408;5759392;5759408;5767587;5767585;5767506;5767504;5767479;5767477</t>
        </r>
      </text>
    </comment>
    <comment ref="L38" authorId="0" shapeId="0" xr:uid="{00000000-0006-0000-1100-000012000000}">
      <text>
        <r>
          <rPr>
            <sz val="11"/>
            <rFont val="Calibri"/>
          </rPr>
          <t xml:space="preserve">Dados referentes ao cálculo de proteção a sobrecargas:
Corrente de Projeto: : 6,31 A
Capacidade de condução de corrente do cabo: 11 A
Disjuntor Adotado: 10 A
Seção Adotada: 0,5 mm²
-----------------------------------
10 &gt;= 6,31
10 &lt;= 11
1,3 * 10 &lt;= 1.45 *11
13 &lt;= 15,95
</t>
        </r>
      </text>
    </comment>
    <comment ref="K39" authorId="0" shapeId="0" xr:uid="{00000000-0006-0000-1100-000013000000}">
      <text>
        <r>
          <rPr>
            <sz val="11"/>
            <rFont val="Calibri"/>
          </rPr>
          <t>Ids do Caminho Crítico:
5985167;5757874;5757835;5757854;5757829;5810082;5810081;5810173;5810172;5826408;5826390;5809908;5808900;5808901;5809726;5809727;5809605;5809606;5826581;5826563;5831585;5756802;5756811;5756991;5756989;5757057;5757055;5757177;5757175</t>
        </r>
      </text>
    </comment>
    <comment ref="L39" authorId="0" shapeId="0" xr:uid="{00000000-0006-0000-1100-000014000000}">
      <text>
        <r>
          <rPr>
            <sz val="11"/>
            <rFont val="Calibri"/>
          </rPr>
          <t xml:space="preserve">Dados referentes ao cálculo de proteção a sobrecargas:
Corrente de Projeto: : 6,31 A
Capacidade de condução de corrente do cabo: 11 A
Disjuntor Adotado: 10 A
Seção Adotada: 0,5 mm²
-----------------------------------
10 &gt;= 6,31
10 &lt;= 11
1,3 * 10 &lt;= 1.45 *11
13 &lt;= 15,95
</t>
        </r>
      </text>
    </comment>
    <comment ref="K40" authorId="0" shapeId="0" xr:uid="{00000000-0006-0000-1100-000015000000}">
      <text>
        <r>
          <rPr>
            <sz val="11"/>
            <rFont val="Calibri"/>
          </rPr>
          <t>Ids do Caminho Crítico:
5985167;5757874;5757835;5757854;5757829;5810082;5810081;5810173;5810172;5826408;5826390;5809908;5808900;5808901;5809726;5809727;5809605;5809606;5826581;5826563;5681851;5809533;5809532;5808811;5808810;5809478;5985829;5826704;5809133;5809193;5809194;5808738;5808739;5809245;5809246;5985847;5826722;5809036;5828946;5828959;5830246;5761029;5830406;5830408;5830325;5830364;5754665;5760411;5760409;5760549;5760547;5760666;5760664</t>
        </r>
      </text>
    </comment>
    <comment ref="L40" authorId="0" shapeId="0" xr:uid="{00000000-0006-0000-1100-000016000000}">
      <text>
        <r>
          <rPr>
            <sz val="11"/>
            <rFont val="Calibri"/>
          </rPr>
          <t xml:space="preserve">Dados referentes ao cálculo de proteção a sobrecargas:
Corrente de Projeto: : 6,31 A
Capacidade de condução de corrente do cabo: 11 A
Disjuntor Adotado: 10 A
Seção Adotada: 0,5 mm²
-----------------------------------
10 &gt;= 6,31
10 &lt;= 11
1,3 * 10 &lt;= 1.45 *11
13 &lt;= 15,95
</t>
        </r>
      </text>
    </comment>
    <comment ref="K46" authorId="0" shapeId="0" xr:uid="{16C7150D-A4B2-4192-9C19-A923C9397953}">
      <text>
        <r>
          <rPr>
            <sz val="11"/>
            <rFont val="Calibri"/>
          </rPr>
          <t>Ids do Caminho Crítico:
5765508;5765522;5765516;5765544;5765543;5813567;5813566;5813471;5813472;5680919;5681497;5813028;5813027;5813279;5813278;5681958;5813691;5813690;5813080;5813079;5824277;5824259;5813777;5814147;5814148;5814289;5814290;5814371;5814372;5807750;5807751;5824567;5824549;5814472;5814532;5814533;5814566;5814567;5807657;5807658;5824660;5824678;5814685;5814784;5814785;5814854;5814855;5807591;5807592;5814975;5814976;5824710;5824728;5824840;5807529;5807528;5815358;5815357;5815294;5815293;5815146;5815145;5815046;5815045;5824872;5815425;5700489;5700772;5815522;5815521;5700835;5700850;5700848;5763936;5763934;5763834;5763832;5763714;5763712;5700884;5763673;5763675;5700852;5700903;5763639;5763637;5763573;5763571</t>
        </r>
      </text>
    </comment>
    <comment ref="L46" authorId="0" shapeId="0" xr:uid="{6F0970F9-F6CD-492B-A796-3727750F2AC8}">
      <text>
        <r>
          <rPr>
            <sz val="11"/>
            <rFont val="Calibri"/>
          </rPr>
          <t xml:space="preserve">Dados referentes ao cálculo de proteção a sobrecargas:
Corrente de Projeto: : 6,31 A
Capacidade de condução de corrente do cabo: 31 A
Disjuntor Adotado: 10 A
Seção Adotada: 2,5 mm²
-----------------------------------
10 &gt;= 6,31
10 &lt;= 31
1,3 * 10 &lt;= 1.45 *31
13 &lt;= 44,95
</t>
        </r>
      </text>
    </comment>
    <comment ref="K47" authorId="0" shapeId="0" xr:uid="{2A46B2C8-34E7-4FBF-B1A1-D4820DF23C73}">
      <text>
        <r>
          <rPr>
            <sz val="11"/>
            <rFont val="Calibri"/>
          </rPr>
          <t>Ids do Caminho Crítico:
5765508;5765522;5765516;5765544;5765543;5813567;5813566;5698810;5698913;5698908;5763269;5763267;5763182;5763180;5763041;5763039;5699038;5762480;5762478;5762612;5762610;5762678;5762676;5699051;5762759;5762757;5762840;5762838;5762942;5762940</t>
        </r>
      </text>
    </comment>
    <comment ref="L47" authorId="0" shapeId="0" xr:uid="{BB967AED-8126-43B6-8307-BBF4D1E304BB}">
      <text>
        <r>
          <rPr>
            <sz val="11"/>
            <rFont val="Calibri"/>
          </rPr>
          <t xml:space="preserve">Dados referentes ao cálculo de proteção a sobrecargas:
Corrente de Projeto: : 6,49 A
Capacidade de condução de corrente do cabo: 24 A
Disjuntor Adotado: 10 A
Seção Adotada: 2,5 mm²
-----------------------------------
10 &gt;= 6,49
10 &lt;= 24
1,3 * 10 &lt;= 1.45 *24
13 &lt;= 34,8
</t>
        </r>
      </text>
    </comment>
    <comment ref="K48" authorId="0" shapeId="0" xr:uid="{77E9CBDA-EE6A-4DB1-98BE-6FF6DF8595F0}">
      <text>
        <r>
          <rPr>
            <sz val="11"/>
            <rFont val="Calibri"/>
          </rPr>
          <t>Ids do Caminho Crítico:
5765508;5765522;5765516;5765544;5765543;5813567;5813566;5813471;5813472;5680919;5681497;5813028;5813027;5813279;5813278;5681958;5813691;5813690;5813080;5813079;5824277;5824259;5813777;5814147;5814148;5814289;5814290;5814371;5814372;5807750;5807751;5824567;5824549;5814472;5814532;5814533;5814566;5814567;5807657;5807658;5824660;5824678;5814685;5814784;5814785;5814854;5814855;5807591;5807592;5814975;5814976;5824710;5824728;5824840;5807529;5807528;5815358;5815357;5815294;5815293;5815146;5815145;5815046;5815045;5824872;5815425;5700489;5700772;5815522;5815521;5824965;5815637;5815636;5807412;5807411;5824985;5815716;5815782;5815783;5831902;5831995;5832008;5834701;5834761;5834450</t>
        </r>
      </text>
    </comment>
    <comment ref="L48" authorId="0" shapeId="0" xr:uid="{883B1A6C-D839-4917-9B16-1A146F809CB8}">
      <text>
        <r>
          <rPr>
            <sz val="11"/>
            <rFont val="Calibri"/>
          </rPr>
          <t xml:space="preserve">Dados referentes ao cálculo de proteção a sobrecargas:
Corrente de Projeto: : 26,48 A
Capacidade de condução de corrente do cabo: 53 A
Disjuntor Adotado: 32 A
Seção Adotada: 6 mm²
-----------------------------------
32 &gt;= 26,48
32 &lt;= 53
1,3 * 32 &lt;= 1.45 *53
41,6 &lt;= 76,85
</t>
        </r>
      </text>
    </comment>
    <comment ref="K49" authorId="0" shapeId="0" xr:uid="{3DD3818E-3BDA-4F33-94CA-19F969EC482B}">
      <text>
        <r>
          <rPr>
            <sz val="11"/>
            <rFont val="Calibri"/>
          </rPr>
          <t>Ids do Caminho Crítico:
5765508;5765522;5765516;5765544;5765543;5813567;5813566;5813471;5813472;5680919;5824344;5824326;5813527;5816924;5816925;5816860;5816861;5816766;5816767;5806344;5806345;5824463;5824445;5816730;5816677;5816678;5806467;5806468;5825071;5825089;5816614;5816515;5816516;5816564;5816565;5806773;5806774;5816484;5816485;5825180;5825125;5825278;5807014;5816258;5816259;5816334;5816335;5816374;5816375;5816435;5816436;5699517;5825256;5816105;5816104;5825370;5816020;5816019;5807334;5807333;5825388;5815959;5815804;5815805;5832120;5776655;5776783;5776785;5776845;5777313;5777311;5776856;5776854;5777364;5777362;5777511;5777509;5777655;5777653;5776904;5777922;5777920;5777853;5777851;5777802;5777800;5777706;5777704</t>
        </r>
      </text>
    </comment>
    <comment ref="L49" authorId="0" shapeId="0" xr:uid="{1040142E-629F-4993-880D-81FF95D1EF38}">
      <text>
        <r>
          <rPr>
            <sz val="11"/>
            <rFont val="Calibri"/>
          </rPr>
          <t xml:space="preserve">Dados referentes ao cálculo de proteção a sobrecargas:
Corrente de Projeto: : 6,31 A
Capacidade de condução de corrente do cabo: 31 A
Disjuntor Adotado: 10 A
Seção Adotada: 2,5 mm²
-----------------------------------
10 &gt;= 6,31
10 &lt;= 31
1,3 * 10 &lt;= 1.45 *31
13 &lt;= 44,95
</t>
        </r>
      </text>
    </comment>
    <comment ref="K50" authorId="0" shapeId="0" xr:uid="{C9040F61-67DA-4019-8741-B6A36C1D31CF}">
      <text>
        <r>
          <rPr>
            <sz val="11"/>
            <rFont val="Calibri"/>
          </rPr>
          <t>Ids do Caminho Crítico:
5765508;5765522;5765516;5765544;5765543;5813567;5813566;5813471;5813472;5680919;5824344;5824326;5813527;5816924;5816925;5816860;5816861;5816766;5816767;5806344;5806345;5824463;5824445;5816730;5816677;5816678;5806467;5806468;5825071;5825089;5816614;5816515;5816516;5816564;5816565;5806773;5806774;5816484;5816485;5825180;5825125;5825278;5807014;5816258;5816259;5816334;5816335;5816374;5816375;5816435;5816436;5699517;5825256;5816105;5816104;5825370;5816020;5816019;5807334;5807333;5825388;5815959;5815804;5815805;5832120;5832182;5832195;5834583;5834654;5834492</t>
        </r>
      </text>
    </comment>
    <comment ref="L50" authorId="0" shapeId="0" xr:uid="{894B374A-A895-4251-85DF-889CC325225C}">
      <text>
        <r>
          <rPr>
            <sz val="11"/>
            <rFont val="Calibri"/>
          </rPr>
          <t xml:space="preserve">Dados referentes ao cálculo de proteção a sobrecargas:
Corrente de Projeto: : 26,48 A
Capacidade de condução de corrente do cabo: 53 A
Disjuntor Adotado: 32 A
Seção Adotada: 6 mm²
-----------------------------------
32 &gt;= 26,48
32 &lt;= 53
1,3 * 32 &lt;= 1.45 *53
41,6 &lt;= 76,85
</t>
        </r>
      </text>
    </comment>
    <comment ref="K51" authorId="0" shapeId="0" xr:uid="{12E2CFF3-A0B1-4431-A6E4-50FBF4BC1295}">
      <text>
        <r>
          <rPr>
            <sz val="11"/>
            <rFont val="Calibri"/>
          </rPr>
          <t>Ids do Caminho Crítico:
5765508;5765522;5765516;5765544;5765543;5813567;5813566;5813471;5813472;5680919;5681497;5813028;5813027;5813279;5813278;5681958;5813691;5813690;5813080;5813079;5824277;5824259;5813777;5814147;5814148;5814289;5814290;5814371;5814372;5807750;5807751;5824567;5824549;5814472;5814532;5814533;5814566;5814567;5807657;5807658;5824660;5824678;5814685;5814784;5814785;5814854;5814855;5807591;5807592;5814975;5814976;5824710;5824728;5700046;5700058;5700056;5765157;5765155;5765082;5765080;5765010;5765008;5700243;5764938;5764936;5764899;5764897;5764851;5764849</t>
        </r>
      </text>
    </comment>
    <comment ref="L51" authorId="0" shapeId="0" xr:uid="{68741067-3F65-4392-A4C7-2663F710897D}">
      <text>
        <r>
          <rPr>
            <sz val="11"/>
            <rFont val="Calibri"/>
          </rPr>
          <t xml:space="preserve">Dados referentes ao cálculo de proteção a sobrecargas:
Corrente de Projeto: : 6,49 A
Capacidade de condução de corrente do cabo: 24 A
Disjuntor Adotado: 10 A
Seção Adotada: 2,5 mm²
-----------------------------------
10 &gt;= 6,49
10 &lt;= 24
1,3 * 10 &lt;= 1.45 *24
13 &lt;= 34,8
</t>
        </r>
      </text>
    </comment>
    <comment ref="K52" authorId="0" shapeId="0" xr:uid="{D55E00B1-AC5A-4E85-9F06-312A1D866B16}">
      <text>
        <r>
          <rPr>
            <sz val="11"/>
            <rFont val="Calibri"/>
          </rPr>
          <t>Ids do Caminho Crítico:
5765508;5765522;5765516;5765544;5765543;5813567;5813566;5813471;5813472;5680919;5681497;5813028;5813027;5813279;5813278;5681958;5813691;5813690;5813080;5813079;5824277;5824259;5813777;5814147;5814148;5814289;5814290;5814371;5814372;5807750;5807751;5824567;5824549;5814472;5814532;5814533;5814566;5814567;5807657;5807658;5824660;5824678;5814685;5814784;5814785;5814854;5814855;5807591;5807592;5814975;5814976;5824710;5824728;5700046;5700058;5700056;5765157;5765155;5765082;5765080;5765010;5765008;5700243;5764938;5764936;5764899;5764897;5764851;5764849;5700252;5764806;5764804;5764740;5764738;5764656;5764654</t>
        </r>
      </text>
    </comment>
    <comment ref="L52" authorId="0" shapeId="0" xr:uid="{E3B5D211-A064-4D0A-916D-BC13D5F90B29}">
      <text>
        <r>
          <rPr>
            <sz val="11"/>
            <rFont val="Calibri"/>
          </rPr>
          <t xml:space="preserve">Dados referentes ao cálculo de proteção a sobrecargas:
Corrente de Projeto: : 6,49 A
Capacidade de condução de corrente do cabo: 24 A
Disjuntor Adotado: 10 A
Seção Adotada: 2,5 mm²
-----------------------------------
10 &gt;= 6,49
10 &lt;= 24
1,3 * 10 &lt;= 1.45 *24
13 &lt;= 34,8
</t>
        </r>
      </text>
    </comment>
    <comment ref="K53" authorId="0" shapeId="0" xr:uid="{E0CF669E-CADE-4587-9936-F82C8DB0E588}">
      <text>
        <r>
          <rPr>
            <sz val="11"/>
            <rFont val="Calibri"/>
          </rPr>
          <t>Ids do Caminho Crítico:
5765508;5765522;5765516;5765544;5765543;5813567;5813566;5813471;5813472;5680919;5681497;5813028;5813027;5813279;5813278;5681958;5813691;5813690;5813080;5813079;5824277;5824259;5813777;5814147;5814148;5814289;5814290;5814371;5814372;5807750;5807751;5824567;5824549;5814472;5814532;5814533;5814566;5814567;5807657;5807658;5824660;5824678;5814685;5814784;5814785;5814854;5814855;5807591;5807592;5814975;5814976;5824710;5824728;5700046;5700058;5700056;5765157;5765155;5765082;5765080;5765010;5765008</t>
        </r>
      </text>
    </comment>
    <comment ref="L53" authorId="0" shapeId="0" xr:uid="{71ED752F-71E5-4471-A97E-0D0A1A817ED9}">
      <text>
        <r>
          <rPr>
            <sz val="11"/>
            <rFont val="Calibri"/>
          </rPr>
          <t xml:space="preserve">Dados referentes ao cálculo de proteção a sobrecargas:
Corrente de Projeto: : 6,49 A
Capacidade de condução de corrente do cabo: 24 A
Disjuntor Adotado: 10 A
Seção Adotada: 2,5 mm²
-----------------------------------
10 &gt;= 6,49
10 &lt;= 24
1,3 * 10 &lt;= 1.45 *24
13 &lt;= 34,8
</t>
        </r>
      </text>
    </comment>
    <comment ref="K54" authorId="0" shapeId="0" xr:uid="{C7C2E1F4-1EE0-4E4C-9191-60D372596C5B}">
      <text>
        <r>
          <rPr>
            <sz val="11"/>
            <rFont val="Calibri"/>
          </rPr>
          <t>Ids do Caminho Crítico:
5765508;5765522;5765516;5765544;5765543;5813567;5813566;5813471;5813472;5680919;5681497;5813028;5813027;5813279;5813278;5681958;5813691;5813690;5813080;5813079;5824277;5824259;5813777;5814147;5814148;5814289;5814290;5814371;5814372;5807750;5807751;5824567;5824549;5814472;5814532;5814533;5814566;5814567;5807657;5807658;5824660;5824678;5814685;5814784;5814785;5814854;5814855;5807591;5807592;5814975;5814976;5824710;5824728;5824840;5807529;5807528;5815358;5815357;5815294;5815293;5815146;5815145;5815046;5815045;5824872;5815425;5700489;5700772;5815522;5815521;5700835;5700850;5700848;5763936;5763934;5763834;5763832;5763714;5763712;5700884;5763673;5763675;5700852</t>
        </r>
      </text>
    </comment>
    <comment ref="L54" authorId="0" shapeId="0" xr:uid="{B0694008-49B0-49FF-84D6-C31376AB278D}">
      <text>
        <r>
          <rPr>
            <sz val="11"/>
            <rFont val="Calibri"/>
          </rPr>
          <t xml:space="preserve">Dados referentes ao cálculo de proteção a sobrecargas:
Corrente de Projeto: : 6,31 A
Capacidade de condução de corrente do cabo: 31 A
Disjuntor Adotado: 10 A
Seção Adotada: 2,5 mm²
-----------------------------------
10 &gt;= 6,31
10 &lt;= 31
1,3 * 10 &lt;= 1.45 *31
13 &lt;= 44,95
</t>
        </r>
      </text>
    </comment>
    <comment ref="K55" authorId="0" shapeId="0" xr:uid="{7ED7B1FB-A362-4589-BDF8-E8CA39ECED7A}">
      <text>
        <r>
          <rPr>
            <sz val="11"/>
            <rFont val="Calibri"/>
          </rPr>
          <t>Ids do Caminho Crítico:
5765508;5765522;5765516;5765544;5765543;5813567;5813566;5813471;5813472;5680919;5681497;5813028;5813027;5813279;5813278;5681958;5813691;5813690;5813080;5813079;5681957;5813917;5813916;5813832;5813831;5776528;5836307;5836305;5836355;5836353;5836279;5776564;5780115;5780113;5780043;5780041;5780004;5780002;5824344;5824326;5813527;5816924;5816925;5816860;5816861;5816766;5816767;5806344;5806345;5824463;5824445;5816730;5816677;5816678;5806467;5806468;5825071;5825089;5816614;5816515;5816516;5816564;5816565;5806773;5806774;5816484;5816485;5825180;5825125;5825278;5807014;5816258;5816259;5816334;5816335;5816374;5816375;5816435;5816436;5699517;5825256;5816105;5816104;5825370;5816020;5816019;5807334;5807333</t>
        </r>
      </text>
    </comment>
    <comment ref="L55" authorId="0" shapeId="0" xr:uid="{EF1EFF3F-1177-489B-86E0-52DA78366BAE}">
      <text>
        <r>
          <rPr>
            <sz val="11"/>
            <rFont val="Calibri"/>
          </rPr>
          <t xml:space="preserve">Dados referentes ao cálculo de proteção a sobrecargas:
Corrente de Projeto: : 7,91 A
Capacidade de condução de corrente do cabo: 31 A
Disjuntor Adotado: 10 A
Seção Adotada: 2,5 mm²
-----------------------------------
10 &gt;= 7,91
10 &lt;= 31
1,3 * 10 &lt;= 1.45 *31
13 &lt;= 44,95
</t>
        </r>
      </text>
    </comment>
    <comment ref="K56" authorId="0" shapeId="0" xr:uid="{44BFF2B9-637B-46A2-B51B-5CC7B2889713}">
      <text>
        <r>
          <rPr>
            <sz val="11"/>
            <rFont val="Calibri"/>
          </rPr>
          <t>Ids do Caminho Crítico:
5765508;5765522;5765516;5765544;5765543;5813567;5813566;5813471;5813472;5680919;5824344;5824326;5813527;5816924;5816925;5816860;5816861;5816766;5816767;5806344;5806345;5824463;5824445;5816730;5816677;5816678;5806467;5806468;5825071;5825089;5816614;5816515;5816516;5816564;5816565;5806773;5806774;5816484;5816485;5825180;5825125;5825278;5807014;5816258;5816259;5816334;5816335;5816374;5816375;5816435;5816436;5699517;5825256;5816105;5816104;5825370;5816020;5816019;5807334;5807333;5825388;5815959;5815804;5815805;5832120;5776655;5776783;5776785;5776845;5777313;5777311;5776856;5776854;5777364;5777362;5777511;5777509;5777655;5777653</t>
        </r>
      </text>
    </comment>
    <comment ref="L56" authorId="0" shapeId="0" xr:uid="{7BAD2EE8-ED26-40E6-A7EA-FB071077D471}">
      <text>
        <r>
          <rPr>
            <sz val="11"/>
            <rFont val="Calibri"/>
          </rPr>
          <t xml:space="preserve">Dados referentes ao cálculo de proteção a sobrecargas:
Corrente de Projeto: : 6,31 A
Capacidade de condução de corrente do cabo: 31 A
Disjuntor Adotado: 10 A
Seção Adotada: 2,5 mm²
-----------------------------------
10 &gt;= 6,31
10 &lt;= 31
1,3 * 10 &lt;= 1.45 *31
13 &lt;= 44,95
</t>
        </r>
      </text>
    </comment>
    <comment ref="K57" authorId="0" shapeId="0" xr:uid="{5FE1FBAC-57F4-4893-9A41-1E6252B9CD5D}">
      <text>
        <r>
          <rPr>
            <sz val="11"/>
            <rFont val="Calibri"/>
          </rPr>
          <t>Ids do Caminho Crítico:
5765508;5765522;5765516;5765544;5765543;5813567;5813566;5813471;5813472;5680919;5824344;5824326;5813527;5816924;5816925;5816860;5816861;5816766;5816767;5806344;5806345;5824463;5824445;5816730;5816677;5816678;5806467;5806468;5825071;5825089;5816614;5816515;5816516;5816564;5816565;5806773;5806774;5816484;5816485;5825180;5825125;5699815;5699827;5699825;5766724;5766722;5766766;5766764;5766682;5766680</t>
        </r>
      </text>
    </comment>
    <comment ref="L57" authorId="0" shapeId="0" xr:uid="{6FE1C3B9-6B7B-420F-865E-D0C8E86EF1B6}">
      <text>
        <r>
          <rPr>
            <sz val="11"/>
            <rFont val="Calibri"/>
          </rPr>
          <t xml:space="preserve">Dados referentes ao cálculo de proteção a sobrecargas:
Corrente de Projeto: : 6,31 A
Capacidade de condução de corrente do cabo: 31 A
Disjuntor Adotado: 10 A
Seção Adotada: 2,5 mm²
-----------------------------------
10 &gt;= 6,31
10 &lt;= 31
1,3 * 10 &lt;= 1.45 *31
13 &lt;= 44,95
</t>
        </r>
      </text>
    </comment>
    <comment ref="K58" authorId="0" shapeId="0" xr:uid="{24E8E21D-4C50-4838-A9D0-EB8106F58430}">
      <text>
        <r>
          <rPr>
            <sz val="11"/>
            <rFont val="Calibri"/>
          </rPr>
          <t>Ids do Caminho Crítico:
5765508;5765522;5765516;5765544;5765543;5813567;5813566;5813471;5813472;5680919;5681497;5813028;5813027;5813279;5813278;5681958;5813691;5813690;5813080;5813079;5824277;5824259;5813777;5814147;5814148;5814289;5814290;5814371;5814372;5807750;5807751;5824567;5824549;5814472;5814532;5814533;5814566;5814567;5807657;5807658;5824660;5824678;5814685;5814784;5814785;5814854;5814855;5807591;5807592;5814975;5814976;5824710;5824728;5824840;5807529;5807528;5815358;5815357;5815294;5815293;5815146;5815145;5815046;5815045;5824872;5815425;5700489;5700553;5700570;5700568;5764134;5764132;5764104;5764102;5764041;5764039;5700669;5764171;5764173;5764201;5764203;5700572</t>
        </r>
      </text>
    </comment>
    <comment ref="L58" authorId="0" shapeId="0" xr:uid="{0032BDAF-6316-46AD-9672-DD665BEC70D3}">
      <text>
        <r>
          <rPr>
            <sz val="11"/>
            <rFont val="Calibri"/>
          </rPr>
          <t xml:space="preserve">Dados referentes ao cálculo de proteção a sobrecargas:
Corrente de Projeto: : 6,31 A
Capacidade de condução de corrente do cabo: 31 A
Disjuntor Adotado: 10 A
Seção Adotada: 2,5 mm²
-----------------------------------
10 &gt;= 6,31
10 &lt;= 31
1,3 * 10 &lt;= 1.45 *31
13 &lt;= 44,95
</t>
        </r>
      </text>
    </comment>
    <comment ref="K59" authorId="0" shapeId="0" xr:uid="{D602B139-0F67-4A95-966B-504823B7290B}">
      <text>
        <r>
          <rPr>
            <sz val="11"/>
            <rFont val="Calibri"/>
          </rPr>
          <t>Ids do Caminho Crítico:
5765508;5765522;5765516;5765544;5765543;5813567;5813566;5698810;5698913;5698908;5763269;5763267;5763182;5763180;5763041;5763039</t>
        </r>
      </text>
    </comment>
    <comment ref="L59" authorId="0" shapeId="0" xr:uid="{980C1DBF-4880-4EC6-9595-669D35BAE5A3}">
      <text>
        <r>
          <rPr>
            <sz val="11"/>
            <rFont val="Calibri"/>
          </rPr>
          <t xml:space="preserve">Dados referentes ao cálculo de proteção a sobrecargas:
Corrente de Projeto: : 6,49 A
Capacidade de condução de corrente do cabo: 24 A
Disjuntor Adotado: 10 A
Seção Adotada: 2,5 mm²
-----------------------------------
10 &gt;= 6,49
10 &lt;= 24
1,3 * 10 &lt;= 1.45 *24
13 &lt;= 34,8
</t>
        </r>
      </text>
    </comment>
    <comment ref="K60" authorId="0" shapeId="0" xr:uid="{723C3258-6E4E-4791-AA8F-9311C6F21656}">
      <text>
        <r>
          <rPr>
            <sz val="11"/>
            <rFont val="Calibri"/>
          </rPr>
          <t>Ids do Caminho Crítico:
5765508;5765522;5765516;5765544;5765543;5813567;5813566;5813471;5813472;5680919;5824344;5824326;5813527;5816924;5816925;5816860;5816861;5816766;5816767;5806344;5806345;5824463;5824445;5816730;5816677;5816678;5806467;5806468;5825071;5825089;5816614;5816515;5816516;5816564;5816565;5806773;5806774;5816484;5816485;5825180;5825125;5825278;5807014;5816258;5816259;5816334;5816335;5816374;5816375;5816435;5816436;5699517;5825256;5816105;5816104;5699580;5699592;5699590;5766994;5766992;5766874;5766872;5766826;5766824</t>
        </r>
      </text>
    </comment>
    <comment ref="L60" authorId="0" shapeId="0" xr:uid="{9EE0F158-291C-4110-AB77-C631B524EC4F}">
      <text>
        <r>
          <rPr>
            <sz val="11"/>
            <rFont val="Calibri"/>
          </rPr>
          <t xml:space="preserve">Dados referentes ao cálculo de proteção a sobrecargas:
Corrente de Projeto: : 6,31 A
Capacidade de condução de corrente do cabo: 31 A
Disjuntor Adotado: 10 A
Seção Adotada: 2,5 mm²
-----------------------------------
10 &gt;= 6,31
10 &lt;= 31
1,3 * 10 &lt;= 1.45 *31
13 &lt;= 44,95
</t>
        </r>
      </text>
    </comment>
    <comment ref="K61" authorId="0" shapeId="0" xr:uid="{9FC274F8-D504-4C67-BA45-F4AF8A9F6F25}">
      <text>
        <r>
          <rPr>
            <sz val="11"/>
            <rFont val="Calibri"/>
          </rPr>
          <t>Ids do Caminho Crítico:
5765508;5765522;5765516;5765544;5765543;5813567;5813566;5698810;5698913;5698908;5763269;5763267;5763182;5763180;5763041;5763039;5699038;5762480;5762478;5762612;5762610;5762678;5762676</t>
        </r>
      </text>
    </comment>
    <comment ref="L61" authorId="0" shapeId="0" xr:uid="{7F056ADF-BEF2-4C2C-A6AF-A20A8BC1F324}">
      <text>
        <r>
          <rPr>
            <sz val="11"/>
            <rFont val="Calibri"/>
          </rPr>
          <t xml:space="preserve">Dados referentes ao cálculo de proteção a sobrecargas:
Corrente de Projeto: : 6,49 A
Capacidade de condução de corrente do cabo: 24 A
Disjuntor Adotado: 10 A
Seção Adotada: 2,5 mm²
-----------------------------------
10 &gt;= 6,49
10 &lt;= 24
1,3 * 10 &lt;= 1.45 *24
13 &lt;= 34,8
</t>
        </r>
      </text>
    </comment>
    <comment ref="K67" authorId="0" shapeId="0" xr:uid="{00000000-0006-0000-1300-000001000000}">
      <text>
        <r>
          <rPr>
            <sz val="11"/>
            <rFont val="Calibri"/>
          </rPr>
          <t>Ids do Caminho Crítico:
5682020;5765799;5765774;5765817;5765816;5682048;5682076;5772797;5820986;5820985;5770257;5820931;5820930;5770879;5770924;5770918;5771345;5771343;5771267;5771265;5771072;5771070;5771762;5771760;5771711;5771709;5823195;5817942;5817943;5821399;5821400;5822758;5821348;5821347;5821263;5821262;5821208;5823214;5818032;5818033;5821705;5821706;5821796;5821797;5822240;5821618;5821617;5821509;5821508</t>
        </r>
      </text>
    </comment>
    <comment ref="L67" authorId="0" shapeId="0" xr:uid="{00000000-0006-0000-1300-000002000000}">
      <text>
        <r>
          <rPr>
            <sz val="11"/>
            <rFont val="Calibri"/>
          </rPr>
          <t xml:space="preserve">Dados referentes ao cálculo de proteção a sobrecargas:
Corrente de Projeto: : 4,45 A
Capacidade de condução de corrente do cabo: 17,5 A
Disjuntor Adotado: 10 A
Seção Adotada: 1,5 mm²
-----------------------------------
10 &gt;= 4,45
10 &lt;= 17,5
1,3 * 10 &lt;= 1.45 *17,5
13 &lt;= 25,375
</t>
        </r>
      </text>
    </comment>
    <comment ref="K68" authorId="0" shapeId="0" xr:uid="{00000000-0006-0000-1300-000003000000}">
      <text>
        <r>
          <rPr>
            <sz val="11"/>
            <rFont val="Calibri"/>
          </rPr>
          <t>Ids do Caminho Crítico:
5682020;5765799;5765774;5765817;5765816;5682021;5821029;5821028;5821093;5821092;5832526;5772374;5772112;6094925;5772182;5772338;5772336;5772281;5772279;5772212;5772210;5772413;5832539</t>
        </r>
      </text>
    </comment>
    <comment ref="L68" authorId="0" shapeId="0" xr:uid="{00000000-0006-0000-1300-000004000000}">
      <text>
        <r>
          <rPr>
            <sz val="11"/>
            <rFont val="Calibri"/>
          </rPr>
          <t xml:space="preserve">Dados referentes ao cálculo de proteção a sobrecargas:
Corrente de Projeto: : 6,31 A
Capacidade de condução de corrente do cabo: 17,5 A
Disjuntor Adotado: 10 A
Seção Adotada: 1,5 mm²
-----------------------------------
10 &gt;= 6,31
10 &lt;= 17,5
1,3 * 10 &lt;= 1.45 *17,5
13 &lt;= 25,375
</t>
        </r>
      </text>
    </comment>
    <comment ref="K69" authorId="0" shapeId="0" xr:uid="{00000000-0006-0000-1300-000005000000}">
      <text>
        <r>
          <rPr>
            <sz val="11"/>
            <rFont val="Calibri"/>
          </rPr>
          <t>Ids do Caminho Crítico:
5682020;5765799;5765774;5765817;5765816;5823195;5817942;5817943;5821399;5821400;5822758;5821348;5821347;5821263;5821262;5821208;5823214;5818032;5818033;5821705;5821706;5821796;5821797;5822240;5821618;5821617;5821509;5821508;5773198;5821876;5822212;5833365;5821973;5821972;5818255;5818254;5833328;5833895;5833336;5833773;5833588</t>
        </r>
      </text>
    </comment>
    <comment ref="L69" authorId="0" shapeId="0" xr:uid="{00000000-0006-0000-1300-000006000000}">
      <text>
        <r>
          <rPr>
            <sz val="11"/>
            <rFont val="Calibri"/>
          </rPr>
          <t xml:space="preserve">Dados referentes ao cálculo de proteção a sobrecargas:
Corrente de Projeto: : 26,48 A
Capacidade de condução de corrente do cabo: 32 A
Disjuntor Adotado: 32 A
Seção Adotada: 4 mm²
-----------------------------------
32 &gt;= 26,48
32 &lt;= 32
1,3 * 32 &lt;= 1.45 *32
41,6 &lt;= 46,4
</t>
        </r>
      </text>
    </comment>
    <comment ref="K70" authorId="0" shapeId="0" xr:uid="{00000000-0006-0000-1300-000007000000}">
      <text>
        <r>
          <rPr>
            <sz val="11"/>
            <rFont val="Calibri"/>
          </rPr>
          <t>Ids do Caminho Crítico:
5682020;5765799;5765774;5765817;5765816;5682048;5682076;5823515;5772647;5818624;5818623;5820589;5820588;5820794;5820793;5820864;5823497;5820518;5820519;5823109;5818455;5820313;5820312;5820431;5823129;5818456;5820266;5820267;5820154;5820155;5822710;5832905;5818357;5818356;5819986;5822728;5832922;5819910;5833129;5833201;5834090;5833209;5834011;5833638</t>
        </r>
      </text>
    </comment>
    <comment ref="L70" authorId="0" shapeId="0" xr:uid="{00000000-0006-0000-1300-000008000000}">
      <text>
        <r>
          <rPr>
            <sz val="11"/>
            <rFont val="Calibri"/>
          </rPr>
          <t xml:space="preserve">Dados referentes ao cálculo de proteção a sobrecargas:
Corrente de Projeto: : 26,48 A
Capacidade de condução de corrente do cabo: 32 A
Disjuntor Adotado: 32 A
Seção Adotada: 4 mm²
-----------------------------------
32 &gt;= 26,48
32 &lt;= 32
1,3 * 32 &lt;= 1.45 *32
41,6 &lt;= 46,4
</t>
        </r>
      </text>
    </comment>
    <comment ref="K71" authorId="0" shapeId="0" xr:uid="{00000000-0006-0000-1300-000009000000}">
      <text>
        <r>
          <rPr>
            <sz val="11"/>
            <rFont val="Calibri"/>
          </rPr>
          <t>Ids do Caminho Crítico:
5682020;5765799;5765774;5765817;5765816;5682048;5682076;5772797;5820986;5820985;5770257;5820931;5820930;5770973;5771606;5771604;5771636;5771634;5771014;5771006;5771495;5771493;5771447;5771445;5771384;5771382</t>
        </r>
      </text>
    </comment>
    <comment ref="L71" authorId="0" shapeId="0" xr:uid="{00000000-0006-0000-1300-00000A000000}">
      <text>
        <r>
          <rPr>
            <sz val="11"/>
            <rFont val="Calibri"/>
          </rPr>
          <t xml:space="preserve">Dados referentes ao cálculo de proteção a sobrecargas:
Corrente de Projeto: : 6,31 A
Capacidade de condução de corrente do cabo: 17,5 A
Disjuntor Adotado: 10 A
Seção Adotada: 1,5 mm²
-----------------------------------
10 &gt;= 6,31
10 &lt;= 17,5
1,3 * 10 &lt;= 1.45 *17,5
13 &lt;= 25,375
</t>
        </r>
      </text>
    </comment>
    <comment ref="K72" authorId="0" shapeId="0" xr:uid="{00000000-0006-0000-1300-00000B000000}">
      <text>
        <r>
          <rPr>
            <sz val="11"/>
            <rFont val="Calibri"/>
          </rPr>
          <t>Ids do Caminho Crítico:
5682020;5765799;5765774;5765817;5765816;5682048;5682076;5772797;5820986;5820985;5778931;5778933;5772870;5772872;5832623;5778984;5778982;5779098;5779096</t>
        </r>
      </text>
    </comment>
    <comment ref="L72" authorId="0" shapeId="0" xr:uid="{00000000-0006-0000-1300-00000C000000}">
      <text>
        <r>
          <rPr>
            <sz val="11"/>
            <rFont val="Calibri"/>
          </rPr>
          <t xml:space="preserve">Dados referentes ao cálculo de proteção a sobrecargas:
Corrente de Projeto: : 6,31 A
Capacidade de condução de corrente do cabo: 17,5 A
Disjuntor Adotado: 10 A
Seção Adotada: 1,5 mm²
-----------------------------------
10 &gt;= 6,31
10 &lt;= 17,5
1,3 * 10 &lt;= 1.45 *17,5
13 &lt;= 25,375
</t>
        </r>
      </text>
    </comment>
    <comment ref="K73" authorId="0" shapeId="0" xr:uid="{00000000-0006-0000-1300-00000D000000}">
      <text>
        <r>
          <rPr>
            <sz val="11"/>
            <rFont val="Calibri"/>
          </rPr>
          <t>Ids do Caminho Crítico:
5768190;5769386;5769384;5769302;5769300</t>
        </r>
      </text>
    </comment>
    <comment ref="L73" authorId="0" shapeId="0" xr:uid="{00000000-0006-0000-1300-00000E000000}">
      <text>
        <r>
          <rPr>
            <sz val="11"/>
            <rFont val="Calibri"/>
          </rPr>
          <t xml:space="preserve">Dados referentes ao cálculo de proteção a sobrecargas:
Corrente de Projeto: : 6,99 A
Capacidade de condução de corrente do cabo: 17,5 A
Disjuntor Adotado: 10 A
Seção Adotada: 1,5 mm²
-----------------------------------
10 &gt;= 6,99
10 &lt;= 17,5
1,3 * 10 &lt;= 1.45 *17,5
13 &lt;= 25,375
</t>
        </r>
      </text>
    </comment>
    <comment ref="K74" authorId="0" shapeId="0" xr:uid="{00000000-0006-0000-1300-00000F000000}">
      <text>
        <r>
          <rPr>
            <sz val="11"/>
            <rFont val="Calibri"/>
          </rPr>
          <t>Ids do Caminho Crítico:
5682020;5765799;5765774;5765817;5765816;5682048;5682076;5823515;5772647;5818624;5818623;5820589;5820588;5820794;5820793;5820864;5823497;5778425;5778562;5778560;5778706;5778704;5778427;5772721;5772723;5832783</t>
        </r>
      </text>
    </comment>
    <comment ref="L74" authorId="0" shapeId="0" xr:uid="{00000000-0006-0000-1300-000010000000}">
      <text>
        <r>
          <rPr>
            <sz val="11"/>
            <rFont val="Calibri"/>
          </rPr>
          <t xml:space="preserve">Dados referentes ao cálculo de proteção a sobrecargas:
Corrente de Projeto: : 6,31 A
Capacidade de condução de corrente do cabo: 17,5 A
Disjuntor Adotado: 10 A
Seção Adotada: 1,5 mm²
-----------------------------------
10 &gt;= 6,31
10 &lt;= 17,5
1,3 * 10 &lt;= 1.45 *17,5
13 &lt;= 25,375
</t>
        </r>
      </text>
    </comment>
    <comment ref="K75" authorId="0" shapeId="0" xr:uid="{00000000-0006-0000-1300-000011000000}">
      <text>
        <r>
          <rPr>
            <sz val="11"/>
            <rFont val="Calibri"/>
          </rPr>
          <t>Ids do Caminho Crítico:
5768190;5769386;5769384;5769302;5769300;5768070;5769020;5769018;5769092;5769090;5769203;5769201</t>
        </r>
      </text>
    </comment>
    <comment ref="L75" authorId="0" shapeId="0" xr:uid="{00000000-0006-0000-1300-000012000000}">
      <text>
        <r>
          <rPr>
            <sz val="11"/>
            <rFont val="Calibri"/>
          </rPr>
          <t xml:space="preserve">Dados referentes ao cálculo de proteção a sobrecargas:
Corrente de Projeto: : 6,99 A
Capacidade de condução de corrente do cabo: 17,5 A
Disjuntor Adotado: 10 A
Seção Adotada: 1,5 mm²
-----------------------------------
10 &gt;= 6,99
10 &lt;= 17,5
1,3 * 10 &lt;= 1.45 *17,5
13 &lt;= 25,375
</t>
        </r>
      </text>
    </comment>
    <comment ref="K76" authorId="0" shapeId="0" xr:uid="{00000000-0006-0000-1300-000013000000}">
      <text>
        <r>
          <rPr>
            <sz val="11"/>
            <rFont val="Calibri"/>
          </rPr>
          <t>Ids do Caminho Crítico:
5768190;5769386;5769384;5769302;5769300;5768070;5769020;5769018;5769092;5769090;5769203;5769201;5768011;5768876;5768874;5768945;5768943;5768987;5768985;5767952;5768579;5768577;5768645;5768643;5768741;5768739;5768840;5768838</t>
        </r>
      </text>
    </comment>
    <comment ref="L76" authorId="0" shapeId="0" xr:uid="{00000000-0006-0000-1300-000014000000}">
      <text>
        <r>
          <rPr>
            <sz val="11"/>
            <rFont val="Calibri"/>
          </rPr>
          <t xml:space="preserve">Dados referentes ao cálculo de proteção a sobrecargas:
Corrente de Projeto: : 6,99 A
Capacidade de condução de corrente do cabo: 17,5 A
Disjuntor Adotado: 10 A
Seção Adotada: 1,5 mm²
-----------------------------------
10 &gt;= 6,99
10 &lt;= 17,5
1,3 * 10 &lt;= 1.45 *17,5
13 &lt;= 25,375
</t>
        </r>
      </text>
    </comment>
    <comment ref="K77" authorId="0" shapeId="0" xr:uid="{00000000-0006-0000-1300-000015000000}">
      <text>
        <r>
          <rPr>
            <sz val="11"/>
            <rFont val="Calibri"/>
          </rPr>
          <t>Ids do Caminho Crítico:
5682020;5765799;5765774;5765817;5765816;5682048;5682076;5823515;5772647;5818624;5818623;5820589;5820588;5820794;5820793;5820864;5823497;5820518;5820519;5823109;5818455;5820313;5820312;5820431;5823129;5818456;5820266;5820267;5820154;5820155;5822710;5832905;5818357;5818356;5819986;5822728;5779290;5779292;5773026;5773028;5832940;5779394;5779392;5779430;5779428</t>
        </r>
      </text>
    </comment>
    <comment ref="L77" authorId="0" shapeId="0" xr:uid="{00000000-0006-0000-1300-000016000000}">
      <text>
        <r>
          <rPr>
            <sz val="11"/>
            <rFont val="Calibri"/>
          </rPr>
          <t xml:space="preserve">Dados referentes ao cálculo de proteção a sobrecargas:
Corrente de Projeto: : 6,31 A
Capacidade de condução de corrente do cabo: 17,5 A
Disjuntor Adotado: 10 A
Seção Adotada: 1,5 mm²
-----------------------------------
10 &gt;= 6,31
10 &lt;= 17,5
1,3 * 10 &lt;= 1.45 *17,5
13 &lt;= 25,375
</t>
        </r>
      </text>
    </comment>
    <comment ref="K78" authorId="0" shapeId="0" xr:uid="{00000000-0006-0000-1300-000017000000}">
      <text>
        <r>
          <rPr>
            <sz val="11"/>
            <rFont val="Calibri"/>
          </rPr>
          <t>Ids do Caminho Crítico:
5682020;5765799;5765774;5765817;5765816;5823195;5817942;5817943;5821399;5821400;5822758;5821348;5821347;5821263;5821262;5821208;5823214;5818032;5818033;5821705;5821706;5821796;5821797;5822240;5821618;5821617;5821509;5821508;5773198;5821876;5822212;5833042;5773288;5773284</t>
        </r>
      </text>
    </comment>
    <comment ref="L78" authorId="0" shapeId="0" xr:uid="{00000000-0006-0000-1300-000018000000}">
      <text>
        <r>
          <rPr>
            <sz val="11"/>
            <rFont val="Calibri"/>
          </rPr>
          <t xml:space="preserve">Dados referentes ao cálculo de proteção a sobrecargas:
Corrente de Projeto: : 6,31 A
Capacidade de condução de corrente do cabo: 17,5 A
Disjuntor Adotado: 10 A
Seção Adotada: 1,5 mm²
-----------------------------------
10 &gt;= 6,31
10 &lt;= 17,5
1,3 * 10 &lt;= 1.45 *17,5
13 &lt;= 25,375
</t>
        </r>
      </text>
    </comment>
    <comment ref="K79" authorId="0" shapeId="0" xr:uid="{00000000-0006-0000-1300-000019000000}">
      <text>
        <r>
          <rPr>
            <sz val="11"/>
            <rFont val="Calibri"/>
          </rPr>
          <t>Ids do Caminho Crítico:
5682020;5765799;5765774;5765817;5765816;5682048;5682076;5823515;5772647;5818624;5818623;5820589;5820588;5820794;5820793;5820864;5823497;5820518;5820519;5823109;5818455;5820313;5820312;5820431;5823129;5818456;5820266;5820267;5820154;5820155;5822710;5832905;5818357;5818356;5819986;5822728;5779290;5779292;5773026;5773028;5832940;5779394;5779392;5779430;5779428;5776009;5776285;5776283;5775083;5775082;5775065;5775063;5776216;5776214;5775078;5776085;5776087;5775077</t>
        </r>
      </text>
    </comment>
    <comment ref="L79" authorId="0" shapeId="0" xr:uid="{00000000-0006-0000-1300-00001A000000}">
      <text>
        <r>
          <rPr>
            <sz val="11"/>
            <rFont val="Calibri"/>
          </rPr>
          <t xml:space="preserve">Dados referentes ao cálculo de proteção a sobrecargas:
Corrente de Projeto: : 6,31 A
Capacidade de condução de corrente do cabo: 17,5 A
Disjuntor Adotado: 10 A
Seção Adotada: 1,5 mm²
-----------------------------------
10 &gt;= 6,31
10 &lt;= 17,5
1,3 * 10 &lt;= 1.45 *17,5
13 &lt;= 25,375
</t>
        </r>
      </text>
    </comment>
    <comment ref="K80" authorId="0" shapeId="0" xr:uid="{00000000-0006-0000-1300-00001B000000}">
      <text>
        <r>
          <rPr>
            <sz val="11"/>
            <rFont val="Calibri"/>
          </rPr>
          <t>Ids do Caminho Crítico:
5987601;5769488;5769399;5769401;5768275</t>
        </r>
      </text>
    </comment>
    <comment ref="L80" authorId="0" shapeId="0" xr:uid="{00000000-0006-0000-1300-00001C000000}">
      <text>
        <r>
          <rPr>
            <sz val="11"/>
            <rFont val="Calibri"/>
          </rPr>
          <t xml:space="preserve">Dados referentes ao cálculo de proteção a sobrecargas:
Corrente de Projeto: : 4,55 A
Capacidade de condução de corrente do cabo: 17,5 A
Disjuntor Adotado: 10 A
Seção Adotada: 1,5 mm²
-----------------------------------
10 &gt;= 4,55
10 &lt;= 17,5
1,3 * 10 &lt;= 1.45 *17,5
13 &lt;= 25,375
</t>
        </r>
      </text>
    </comment>
    <comment ref="K81" authorId="0" shapeId="0" xr:uid="{00000000-0006-0000-1300-00001D000000}">
      <text>
        <r>
          <rPr>
            <sz val="11"/>
            <rFont val="Calibri"/>
          </rPr>
          <t>Ids do Caminho Crítico:
5768190;5769386;5769384;5769302;5769300;5768070;5769020;5769018;5769092;5769090;5769203;5769201;5768011;5768876;5768874;5768945;5768943;5768987;5768985</t>
        </r>
      </text>
    </comment>
    <comment ref="L81" authorId="0" shapeId="0" xr:uid="{00000000-0006-0000-1300-00001E000000}">
      <text>
        <r>
          <rPr>
            <sz val="11"/>
            <rFont val="Calibri"/>
          </rPr>
          <t xml:space="preserve">Dados referentes ao cálculo de proteção a sobrecargas:
Corrente de Projeto: : 6,99 A
Capacidade de condução de corrente do cabo: 17,5 A
Disjuntor Adotado: 10 A
Seção Adotada: 1,5 mm²
-----------------------------------
10 &gt;= 6,99
10 &lt;= 17,5
1,3 * 10 &lt;= 1.45 *17,5
13 &lt;= 25,375
</t>
        </r>
      </text>
    </comment>
    <comment ref="K82" authorId="0" shapeId="0" xr:uid="{00000000-0006-0000-1300-00001F000000}">
      <text>
        <r>
          <rPr>
            <sz val="11"/>
            <rFont val="Calibri"/>
          </rPr>
          <t>Ids do Caminho Crítico:
5682020;5765799;5765774;5765817;5765816;5823195;5817942;5817943;5821399;5821400;5822758;5821348;5821347;5821263;5821262;5821208;5823214;5818032;5818033;5821705;5821706;5821796;5821797;5822240;5821618;5821617;5821509;5821508;5773198;5821876;5822212;5833042;5773288;5773284;5773302;5773535;5773533;5773451;5773449;5773418;5773416;5773317;5773665;5773667;5773725;5773727;5773312;5774956;5774932;5828015;5828017;5828120;5828122;5774973</t>
        </r>
      </text>
    </comment>
    <comment ref="L82" authorId="0" shapeId="0" xr:uid="{00000000-0006-0000-1300-000020000000}">
      <text>
        <r>
          <rPr>
            <sz val="11"/>
            <rFont val="Calibri"/>
          </rPr>
          <t xml:space="preserve">Dados referentes ao cálculo de proteção a sobrecargas:
Corrente de Projeto: : 6,31 A
Capacidade de condução de corrente do cabo: 17,5 A
Disjuntor Adotado: 10 A
Seção Adotada: 1,5 mm²
-----------------------------------
10 &gt;= 6,31
10 &lt;= 17,5
1,3 * 10 &lt;= 1.45 *17,5
13 &lt;= 25,375
</t>
        </r>
      </text>
    </comment>
    <comment ref="K88" authorId="0" shapeId="0" xr:uid="{FA1613D5-5BBA-4E9D-A89C-546AAC455BD8}">
      <text>
        <r>
          <rPr>
            <sz val="11"/>
            <rFont val="Calibri"/>
          </rPr>
          <t>Ids do Caminho Crítico:
5513313;5528573;6088730;6088723;5741693;5482085;5491322;5527044;5527072;5527498;6045103;6045096;5527059;5493241</t>
        </r>
      </text>
    </comment>
    <comment ref="L88" authorId="0" shapeId="0" xr:uid="{466F63DF-43FD-43F8-8E19-C9EA73B6C555}">
      <text>
        <r>
          <rPr>
            <sz val="11"/>
            <rFont val="Calibri"/>
          </rPr>
          <t xml:space="preserve">Dados referentes ao cálculo de proteção a sobrecargas:
Corrente de Projeto: : 67,39 A
Capacidade de condução de corrente do cabo: 71 A
Disjuntor Adotado: 70 A
Seção Adotada: 10 mm²
-----------------------------------
70 &gt;= 67,39
70 &lt;= 71
1,3 * 70 &lt;= 1.45 *71
91 &lt;= 102,95
</t>
        </r>
      </text>
    </comment>
    <comment ref="L89" authorId="0" shapeId="0" xr:uid="{C6581CDA-9F5D-4E9A-970E-F69ED914FB39}">
      <text>
        <r>
          <rPr>
            <sz val="11"/>
            <rFont val="Calibri"/>
          </rPr>
          <t xml:space="preserve">Dados referentes ao cálculo de proteção a sobrecargas:
Corrente de Projeto: : 32,56 A
Capacidade de condução de corrente do cabo: 52 A
Disjuntor Adotado: 40 A
Seção Adotada: 6 mm²
-----------------------------------
40 &gt;= 32,56
40 &lt;= 52
1,3 * 40 &lt;= 1.45 *52
52 &lt;= 75,4
</t>
        </r>
      </text>
    </comment>
    <comment ref="K90" authorId="0" shapeId="0" xr:uid="{AF1270C6-73BC-4756-8FD4-9E7A074626A4}">
      <text>
        <r>
          <rPr>
            <sz val="11"/>
            <rFont val="Calibri"/>
          </rPr>
          <t>Ids do Caminho Crítico:
5513313;5528573;6088730;6088723;6089837;5750801;5482220;6082301;6081248;5752340;5752330;5482424;5750668;6041218;5750643;5753140;5753139;5753274;5753273;5750642;5753305;5753304;5753436;5753435;5753744;5753743;5753811;5753810;5753878;5753877;5753948;5753947;5754096;5754095;5754241;5754240</t>
        </r>
      </text>
    </comment>
    <comment ref="L90" authorId="0" shapeId="0" xr:uid="{F8AC7CB3-F280-4EC2-9F54-922E13D49636}">
      <text>
        <r>
          <rPr>
            <sz val="11"/>
            <rFont val="Calibri"/>
          </rPr>
          <t xml:space="preserve">Dados referentes ao cálculo de proteção a sobrecargas:
Corrente de Projeto: : 5,63 A
Capacidade de condução de corrente do cabo: 52 A
Disjuntor Adotado: 10 A
Seção Adotada: 6 mm²
-----------------------------------
10 &gt;= 5,63
10 &lt;= 52
1,3 * 10 &lt;= 1.45 *52
13 &lt;= 75,4
</t>
        </r>
      </text>
    </comment>
    <comment ref="L91" authorId="0" shapeId="0" xr:uid="{C3C6A631-5FCB-4D4F-9B30-3A868DBAD012}">
      <text>
        <r>
          <rPr>
            <sz val="11"/>
            <rFont val="Calibri"/>
          </rPr>
          <t xml:space="preserve">Dados referentes ao cálculo de proteção a sobrecargas:
Corrente de Projeto: : 32,56 A
Capacidade de condução de corrente do cabo: 71 A
Disjuntor Adotado: 40 A
Seção Adotada: 10 mm²
-----------------------------------
40 &gt;= 32,56
40 &lt;= 71
1,3 * 40 &lt;= 1.45 *71
52 &lt;= 102,95
</t>
        </r>
      </text>
    </comment>
    <comment ref="L92" authorId="0" shapeId="0" xr:uid="{FC4611B6-6295-42BD-9ECD-1AE10CC8D9B0}">
      <text>
        <r>
          <rPr>
            <sz val="11"/>
            <rFont val="Calibri"/>
          </rPr>
          <t xml:space="preserve">Dados referentes ao cálculo de proteção a sobrecargas:
Corrente de Projeto: : 32,56 A
Capacidade de condução de corrente do cabo: 71 A
Disjuntor Adotado: 40 A
Seção Adotada: 10 mm²
-----------------------------------
40 &gt;= 32,56
40 &lt;= 71
1,3 * 40 &lt;= 1.45 *71
52 &lt;= 102,95
</t>
        </r>
      </text>
    </comment>
    <comment ref="L93" authorId="0" shapeId="0" xr:uid="{57FF2DDA-F444-470A-B68C-1BE8DD6B0793}">
      <text>
        <r>
          <rPr>
            <sz val="11"/>
            <rFont val="Calibri"/>
          </rPr>
          <t xml:space="preserve">Dados referentes ao cálculo de proteção a sobrecargas:
Corrente de Projeto: : 58,6 A
Capacidade de condução de corrente do cabo: 71 A
Disjuntor Adotado: 63 A
Seção Adotada: 10 mm²
-----------------------------------
63 &gt;= 58,6
63 &lt;= 71
1,3 * 63 &lt;= 1.45 *71
81,9 &lt;= 102,95
</t>
        </r>
      </text>
    </comment>
    <comment ref="L94" authorId="0" shapeId="0" xr:uid="{CBD83C70-88C8-4D56-BA8F-280560ED3A10}">
      <text>
        <r>
          <rPr>
            <sz val="11"/>
            <rFont val="Calibri"/>
          </rPr>
          <t xml:space="preserve">Dados referentes ao cálculo de proteção a sobrecargas:
Corrente de Projeto: : 65,11 A
Capacidade de condução de corrente do cabo: 71 A
Disjuntor Adotado: 70 A
Seção Adotada: 10 mm²
-----------------------------------
70 &gt;= 65,11
70 &lt;= 71
1,3 * 70 &lt;= 1.45 *71
91 &lt;= 102,95
</t>
        </r>
      </text>
    </comment>
    <comment ref="K95" authorId="0" shapeId="0" xr:uid="{C976B0B5-7E87-499E-9A78-E79A8825BBD7}">
      <text>
        <r>
          <rPr>
            <sz val="11"/>
            <rFont val="Calibri"/>
          </rPr>
          <t>Ids do Caminho Crítico:
5513313;5528573;6088730;6088723;6089837;5750801;5482220;6082301;5531378;5531623;5531615;6042192;6042185</t>
        </r>
      </text>
    </comment>
    <comment ref="L95" authorId="0" shapeId="0" xr:uid="{469AA78A-9DB0-4802-9CFA-FDFA5C81C4D1}">
      <text>
        <r>
          <rPr>
            <sz val="11"/>
            <rFont val="Calibri"/>
          </rPr>
          <t xml:space="preserve">Dados referentes ao cálculo de proteção a sobrecargas:
Corrente de Projeto: : 107,91 A
Capacidade de condução de corrente do cabo: 147 A
Disjuntor Adotado: 125 A
Seção Adotada: 35 mm²
-----------------------------------
125 &gt;= 107,91
125 &lt;= 147
1,3 * 125 &lt;= 1.45 *147
162,5 &lt;= 213,15
</t>
        </r>
      </text>
    </comment>
    <comment ref="K101" authorId="0" shapeId="0" xr:uid="{00000000-0006-0000-0500-000001000000}">
      <text>
        <r>
          <rPr>
            <sz val="11"/>
            <rFont val="Calibri"/>
          </rPr>
          <t>Ids do Caminho Crítico:
5527044;5527072;5527498;6045103;6045096;5527059;5493241;5493248;5492088;5492089;5581948;5581949;5582027;5582028;5582097;5582098;5492326;5492327;5582152;5582153;5582192;5582193;5582352;5582353;5492579;5492580;5582398;5582399;5582558;5582559;5582637;5582638;5492835;5492836;5582770;5582771;5530210;5581915;5581914;5581686;5581685;5530395;5530448;5530405;5530454;5530440;5530101</t>
        </r>
      </text>
    </comment>
    <comment ref="L101" authorId="0" shapeId="0" xr:uid="{00000000-0006-0000-0500-000002000000}">
      <text>
        <r>
          <rPr>
            <sz val="11"/>
            <rFont val="Calibri"/>
          </rPr>
          <t xml:space="preserve">Dados referentes ao cálculo de proteção a sobrecargas:
Corrente de Projeto: : 8,18 A
Capacidade de condução de corrente do cabo: 10 A
Disjuntor Adotado: 10 A
Seção Adotada: 0,5 mm²
-----------------------------------
10 &gt;= 8,18
10 &lt;= 10
1,3 * 10 &lt;= 1.45 *10
13 &lt;= 14,5
</t>
        </r>
      </text>
    </comment>
    <comment ref="K102" authorId="0" shapeId="0" xr:uid="{00000000-0006-0000-0500-000003000000}">
      <text>
        <r>
          <rPr>
            <sz val="11"/>
            <rFont val="Calibri"/>
          </rPr>
          <t>Ids do Caminho Crítico:
5527044;5527072;5527498;6045103;6045096;5527059;5493241;5493248;5741236;5741444;5740522;5481774;5480620;5480518;5467882;5467658;5542534;5542814;5543028;5475087;5475086;5543258;5543510;5474544;5474543;5543926;5544093;5544304;5474218;5544488;5542036;5474217;5541701;5529088;5473027;5473029;5472980;5468082;5468059;5473035;5529032;5529044</t>
        </r>
      </text>
    </comment>
    <comment ref="L102" authorId="0" shapeId="0" xr:uid="{00000000-0006-0000-0500-000004000000}">
      <text>
        <r>
          <rPr>
            <sz val="11"/>
            <rFont val="Calibri"/>
          </rPr>
          <t xml:space="preserve">Dados referentes ao cálculo de proteção a sobrecargas:
Corrente de Projeto: : 8,81 A
Capacidade de condução de corrente do cabo: 17,5 A
Disjuntor Adotado: 10 A
Seção Adotada: 1,5 mm²
-----------------------------------
10 &gt;= 8,81
10 &lt;= 17,5
1,3 * 10 &lt;= 1.45 *17,5
13 &lt;= 25,375
</t>
        </r>
      </text>
    </comment>
    <comment ref="K103" authorId="0" shapeId="0" xr:uid="{00000000-0006-0000-0500-000005000000}">
      <text>
        <r>
          <rPr>
            <sz val="11"/>
            <rFont val="Calibri"/>
          </rPr>
          <t>Ids do Caminho Crítico:
5527044;5527072;5527498;6045103;6045096;5527059;5493241;5493248;5492088;5492089;5581948;5581949;5582027;5582028;5582097;5582098;5492326;5492327;5582152;5582153;5582192;5582193;5582352;5582353;5492579;5492580;5582398;5582399;5582558;5582559;5582637;5582638;5492835;5492836;5582770;5582771;5530210;5581915;5581914;5581686;5581685;5530395;5530448;5530405;5530454;5530440</t>
        </r>
      </text>
    </comment>
    <comment ref="L103" authorId="0" shapeId="0" xr:uid="{00000000-0006-0000-0500-000006000000}">
      <text>
        <r>
          <rPr>
            <sz val="11"/>
            <rFont val="Calibri"/>
          </rPr>
          <t xml:space="preserve">Dados referentes ao cálculo de proteção a sobrecargas:
Corrente de Projeto: : 18,18 A
Capacidade de condução de corrente do cabo: 27 A
Disjuntor Adotado: 20 A
Seção Adotada: 2,5 mm²
-----------------------------------
20 &gt;= 18,18
20 &lt;= 27
1,3 * 20 &lt;= 1.45 *27
26 &lt;= 39,15
</t>
        </r>
      </text>
    </comment>
    <comment ref="K104" authorId="0" shapeId="0" xr:uid="{00000000-0006-0000-0500-000007000000}">
      <text>
        <r>
          <rPr>
            <sz val="11"/>
            <rFont val="Calibri"/>
          </rPr>
          <t>Ids do Caminho Crítico:
5527044;5527072;5527498;6045103;6045096;5527059;5493241;5493248;5741236;5741444;5740522;5481774;5479833;5550508;5550507;5550620;5550619;5551233;5551232;5479906;5479905;5553484;5553483;5553641;5553640;5479978;5479977;5553054;5553053;5552750;5552749;5552551;5552550;5480050;5480049;5552332;5552331;5551668;5551667;5532084;5479892;5479891;5479836;5479835;5532098;5479898;5528972</t>
        </r>
      </text>
    </comment>
    <comment ref="L104" authorId="0" shapeId="0" xr:uid="{00000000-0006-0000-0500-000008000000}">
      <text>
        <r>
          <rPr>
            <sz val="11"/>
            <rFont val="Calibri"/>
          </rPr>
          <t xml:space="preserve">Dados referentes ao cálculo de proteção a sobrecargas:
Corrente de Projeto: : 21,95 A
Capacidade de condução de corrente do cabo: 27 A
Disjuntor Adotado: 25 A
Seção Adotada: 2,5 mm²
-----------------------------------
25 &gt;= 21,95
25 &lt;= 27
1,3 * 25 &lt;= 1.45 *27
32,5 &lt;= 39,15
</t>
        </r>
      </text>
    </comment>
    <comment ref="K105" authorId="0" shapeId="0" xr:uid="{00000000-0006-0000-0500-000009000000}">
      <text>
        <r>
          <rPr>
            <sz val="11"/>
            <rFont val="Calibri"/>
          </rPr>
          <t>Ids do Caminho Crítico:
5527044;5527072;5527498;6045103;6045096;5527059;5493241;5491322;5480823;5557976;5557975;5557870;5557869;5480933;5480932;5557818;5557817;5557703;5557702;5557570;5557569;5480897;5480896;5557425;5557424;5557325;5557324;5480861;5480860;5557177;5557176;5557110;5557109;5556965;5556964;5532104;5532133;5480853;5532118;5480846;5480840;5480839</t>
        </r>
      </text>
    </comment>
    <comment ref="L105" authorId="0" shapeId="0" xr:uid="{00000000-0006-0000-0500-00000A000000}">
      <text>
        <r>
          <rPr>
            <sz val="11"/>
            <rFont val="Calibri"/>
          </rPr>
          <t xml:space="preserve">Dados referentes ao cálculo de proteção a sobrecargas:
Corrente de Projeto: : 41,17 A
Capacidade de condução de corrente do cabo: 63 A
Disjuntor Adotado: 50 A
Seção Adotada: 10 mm²
-----------------------------------
50 &gt;= 41,17
50 &lt;= 63
1,3 * 50 &lt;= 1.45 *63
65 &lt;= 91,35
</t>
        </r>
      </text>
    </comment>
    <comment ref="K106" authorId="0" shapeId="0" xr:uid="{00000000-0006-0000-0500-00000B000000}">
      <text>
        <r>
          <rPr>
            <sz val="11"/>
            <rFont val="Calibri"/>
          </rPr>
          <t>Ids do Caminho Crítico:
5527044;5527072;5527498;6045103;6045096;5527059;5493241;5493248;5741236;5741444;5480652;5556528;5556527;5556362;5556361;5480762;5480761;5556235;5556234;5555967;5555966;5480726;5480725;5555738;5555737;5555302;5555301;5555157;5555156;5480690;5480689;5554958;5554957;5554480;5554479;5554221;5554220;5529255;5529284;5480668;5529278;5529276</t>
        </r>
      </text>
    </comment>
    <comment ref="L106" authorId="0" shapeId="0" xr:uid="{00000000-0006-0000-0500-00000C000000}">
      <text>
        <r>
          <rPr>
            <sz val="11"/>
            <rFont val="Calibri"/>
          </rPr>
          <t xml:space="preserve">Dados referentes ao cálculo de proteção a sobrecargas:
Corrente de Projeto: : 41,17 A
Capacidade de condução de corrente do cabo: 63 A
Disjuntor Adotado: 50 A
Seção Adotada: 10 mm²
-----------------------------------
50 &gt;= 41,17
50 &lt;= 63
1,3 * 50 &lt;= 1.45 *63
65 &lt;= 91,35
</t>
        </r>
      </text>
    </comment>
    <comment ref="K107" authorId="0" shapeId="0" xr:uid="{00000000-0006-0000-0500-00000D000000}">
      <text>
        <r>
          <rPr>
            <sz val="11"/>
            <rFont val="Calibri"/>
          </rPr>
          <t>Ids do Caminho Crítico:
5527044;5527072;5527498;6045103;6045096;5527059;5493241;5493248;5741236;5741444;5740522;5481774;5479833;5550508;5550507;5550620;5550619;5551233;5551232;5479906;5479905;5553484;5553483;5553641;5553640;5479978;5479977;5553054;5553053;5552750;5552749;5552551;5552550;5480050;5480049;5552332;5552331;5551668;5551667;5532084;5479892;5479891;5479836;5479835;5532098;5479898</t>
        </r>
      </text>
    </comment>
    <comment ref="L107" authorId="0" shapeId="0" xr:uid="{00000000-0006-0000-0500-00000E000000}">
      <text>
        <r>
          <rPr>
            <sz val="11"/>
            <rFont val="Calibri"/>
          </rPr>
          <t xml:space="preserve">Dados referentes ao cálculo de proteção a sobrecargas:
Corrente de Projeto: : 21,95 A
Capacidade de condução de corrente do cabo: 27 A
Disjuntor Adotado: 25 A
Seção Adotada: 2,5 mm²
-----------------------------------
25 &gt;= 21,95
25 &lt;= 27
1,3 * 25 &lt;= 1.45 *27
32,5 &lt;= 39,15
</t>
        </r>
      </text>
    </comment>
    <comment ref="K108" authorId="0" shapeId="0" xr:uid="{00000000-0006-0000-0500-00000F000000}">
      <text>
        <r>
          <rPr>
            <sz val="11"/>
            <rFont val="Calibri"/>
          </rPr>
          <t>Ids do Caminho Crítico:
5527044;5527072;5527498;6045103;6045096;5527059;5493241;5493248;5741236;5741444;5740522;5481774;5480620;5480518;5542572;5474969;5542875;5543074;5474970;5543367;5474468;5543663;5474469;5543895;5473883;5544163;5544359;5473884;5544537;5542007;5541833;5466679;5529146;5473774;5473766;5473768;5473718;5467103;5467063;5529020;5529008</t>
        </r>
      </text>
    </comment>
    <comment ref="L108" authorId="0" shapeId="0" xr:uid="{00000000-0006-0000-0500-000010000000}">
      <text>
        <r>
          <rPr>
            <sz val="11"/>
            <rFont val="Calibri"/>
          </rPr>
          <t xml:space="preserve">Dados referentes ao cálculo de proteção a sobrecargas:
Corrente de Projeto: : 8,18 A
Capacidade de condução de corrente do cabo: 10 A
Disjuntor Adotado: 10 A
Seção Adotada: 0,5 mm²
-----------------------------------
10 &gt;= 8,18
10 &lt;= 10
1,3 * 10 &lt;= 1.45 *10
13 &lt;= 14,5
</t>
        </r>
      </text>
    </comment>
    <comment ref="K109" authorId="0" shapeId="0" xr:uid="{00000000-0006-0000-0500-000011000000}">
      <text>
        <r>
          <rPr>
            <sz val="11"/>
            <rFont val="Calibri"/>
          </rPr>
          <t>Ids do Caminho Crítico:
5527044;5527072;5527498;6045103;6045096;5527059;5493241;5493248;5741236;5741444;5740522;5481774;5480620;5480518;5467882;5467658;5542534;5542814;5543028;5475087;5475086;5543258;5543510;5474544;5474543;5543926;5544093;5544304;5474218;5544488;5542036;5474217;5541701;5529088;5473027;5473029;5472980;5468082;5468059;5473035;5529032;5529044;5529056</t>
        </r>
      </text>
    </comment>
    <comment ref="L109" authorId="0" shapeId="0" xr:uid="{00000000-0006-0000-0500-000012000000}">
      <text>
        <r>
          <rPr>
            <sz val="11"/>
            <rFont val="Calibri"/>
          </rPr>
          <t xml:space="preserve">Dados referentes ao cálculo de proteção a sobrecargas:
Corrente de Projeto: : 8,81 A
Capacidade de condução de corrente do cabo: 17,5 A
Disjuntor Adotado: 10 A
Seção Adotada: 1,5 mm²
-----------------------------------
10 &gt;= 8,81
10 &lt;= 17,5
1,3 * 10 &lt;= 1.45 *17,5
13 &lt;= 25,375
</t>
        </r>
      </text>
    </comment>
    <comment ref="K110" authorId="0" shapeId="0" xr:uid="{00000000-0006-0000-0500-000013000000}">
      <text>
        <r>
          <rPr>
            <sz val="11"/>
            <rFont val="Calibri"/>
          </rPr>
          <t>Ids do Caminho Crítico:
5527044;5527072;5527498;6045103;6045096;5527059;5493241;5493248;5741236;5741444;5740522;5481774;5480620;5479853;5553724;5553723;5552363;5552362;5480086;5480085;5552517;5552516;5552835;5552834;5552999;5552998;5480014;5480013;5553672;5553671;5553429;5553428;5479942;5479941;5551145;5551144;5550859;5550858;5550771;5550770;5532058;5532072;5479877;5479871;5479870;5479885;5479884;5528984;5528996</t>
        </r>
      </text>
    </comment>
    <comment ref="L110" authorId="0" shapeId="0" xr:uid="{00000000-0006-0000-0500-000014000000}">
      <text>
        <r>
          <rPr>
            <sz val="11"/>
            <rFont val="Calibri"/>
          </rPr>
          <t xml:space="preserve">Dados referentes ao cálculo de proteção a sobrecargas:
Corrente de Projeto: : 8,18 A
Capacidade de condução de corrente do cabo: 10 A
Disjuntor Adotado: 10 A
Seção Adotada: 0,5 mm²
-----------------------------------
10 &gt;= 8,18
10 &lt;= 10
1,3 * 10 &lt;= 1.45 *10
13 &lt;= 14,5
</t>
        </r>
      </text>
    </comment>
    <comment ref="K111" authorId="0" shapeId="0" xr:uid="{00000000-0006-0000-0500-000015000000}">
      <text>
        <r>
          <rPr>
            <sz val="11"/>
            <rFont val="Calibri"/>
          </rPr>
          <t>Ids do Caminho Crítico:
5527044;5527072;5527498;6045103;6045096;5527059;5493241;5493248;5741236;5741444;5740522;5481774;5480620;5479853;5553724;5553723;5552363;5552362;5480086;5480085;5552517;5552516;5552835;5552834;5552999;5552998;5480014;5480013;5553672;5553671;5553429;5553428;5479942;5479941;5551145;5551144;5550859;5550858;5550771;5550770;5532058;5532072;5479877;5479871;5479870;5479885;5479884</t>
        </r>
      </text>
    </comment>
    <comment ref="L111" authorId="0" shapeId="0" xr:uid="{00000000-0006-0000-0500-000016000000}">
      <text>
        <r>
          <rPr>
            <sz val="11"/>
            <rFont val="Calibri"/>
          </rPr>
          <t xml:space="preserve">Dados referentes ao cálculo de proteção a sobrecargas:
Corrente de Projeto: : 8,18 A
Capacidade de condução de corrente do cabo: 10 A
Disjuntor Adotado: 10 A
Seção Adotada: 0,5 mm²
-----------------------------------
10 &gt;= 8,18
10 &lt;= 10
1,3 * 10 &lt;= 1.45 *10
13 &lt;= 14,5
</t>
        </r>
      </text>
    </comment>
    <comment ref="K112" authorId="0" shapeId="0" xr:uid="{00000000-0006-0000-0500-000017000000}">
      <text>
        <r>
          <rPr>
            <sz val="11"/>
            <rFont val="Calibri"/>
          </rPr>
          <t>Ids do Caminho Crítico:
5527044;5527072;5527498;6045103;6045096;5527059;5493241;5493248;5741236;5741444;5740522;5481774;5480620;5479853;5553724;5553723;5552363;5552362;5480086;5480085;5552517;5552516;5552835;5552834;5552999;5552998;5480014;5480013;5553672;5553671;5553429;5553428;5479942;5479941;5551145;5551144;5550859;5550858;5550771;5550770;5532058;5532072;5479877;5479871;5479870;5479885;5479884;5528984</t>
        </r>
      </text>
    </comment>
    <comment ref="L112" authorId="0" shapeId="0" xr:uid="{00000000-0006-0000-0500-000018000000}">
      <text>
        <r>
          <rPr>
            <sz val="11"/>
            <rFont val="Calibri"/>
          </rPr>
          <t xml:space="preserve">Dados referentes ao cálculo de proteção a sobrecargas:
Corrente de Projeto: : 8,18 A
Capacidade de condução de corrente do cabo: 10 A
Disjuntor Adotado: 10 A
Seção Adotada: 0,5 mm²
-----------------------------------
10 &gt;= 8,18
10 &lt;= 10
1,3 * 10 &lt;= 1.45 *10
13 &lt;= 14,5
</t>
        </r>
      </text>
    </comment>
    <comment ref="K113" authorId="0" shapeId="0" xr:uid="{00000000-0006-0000-0500-000019000000}">
      <text>
        <r>
          <rPr>
            <sz val="11"/>
            <rFont val="Calibri"/>
          </rPr>
          <t>Ids do Caminho Crítico:
5527044;5527072;5527498;6045103;6045096;5527059;5493241;5493248;5741236;5741444;5740522;5481774;5480620;5480518;5542572;5474969;5542875;5543074;5474970;5543367;5474468;5543663;5474469;5543895;5473883;5544163;5544359;5473884;5544537;5542007;5541833;5466679;5529146;5473774;5473766;5473768;5473718;5467103;5467063;5529020</t>
        </r>
      </text>
    </comment>
    <comment ref="L113" authorId="0" shapeId="0" xr:uid="{00000000-0006-0000-0500-00001A000000}">
      <text>
        <r>
          <rPr>
            <sz val="11"/>
            <rFont val="Calibri"/>
          </rPr>
          <t xml:space="preserve">Dados referentes ao cálculo de proteção a sobrecargas:
Corrente de Projeto: : 8,18 A
Capacidade de condução de corrente do cabo: 10 A
Disjuntor Adotado: 10 A
Seção Adotada: 0,5 mm²
-----------------------------------
10 &gt;= 8,18
10 &lt;= 10
1,3 * 10 &lt;= 1.45 *10
13 &lt;= 14,5
</t>
        </r>
      </text>
    </comment>
    <comment ref="K114" authorId="0" shapeId="0" xr:uid="{00000000-0006-0000-0500-00001B000000}">
      <text>
        <r>
          <rPr>
            <sz val="11"/>
            <rFont val="Calibri"/>
          </rPr>
          <t>Ids do Caminho Crítico:
5527044;5527072;5527498;6045103;6045096;5527059;5493241;5493248;5741236;5741444;5740522;5481774;5480620;5480518;5467882;5467658;5542534;5542814;5543028;5475087;5475086;5543258;5543510;5474544;5474543;5543926;5544093;5544304;5474218;5544488;5542036;5474217;5541701;5529088;5473027;5473029;5472980;5468082;5468059;5473035</t>
        </r>
      </text>
    </comment>
    <comment ref="L114" authorId="0" shapeId="0" xr:uid="{00000000-0006-0000-0500-00001C000000}">
      <text>
        <r>
          <rPr>
            <sz val="11"/>
            <rFont val="Calibri"/>
          </rPr>
          <t xml:space="preserve">Dados referentes ao cálculo de proteção a sobrecargas:
Corrente de Projeto: : 8,81 A
Capacidade de condução de corrente do cabo: 17,5 A
Disjuntor Adotado: 10 A
Seção Adotada: 1,5 mm²
-----------------------------------
10 &gt;= 8,81
10 &lt;= 17,5
1,3 * 10 &lt;= 1.45 *17,5
13 &lt;= 25,375
</t>
        </r>
      </text>
    </comment>
    <comment ref="K115" authorId="0" shapeId="0" xr:uid="{00000000-0006-0000-0500-00001D000000}">
      <text>
        <r>
          <rPr>
            <sz val="11"/>
            <rFont val="Calibri"/>
          </rPr>
          <t>Ids do Caminho Crítico:
5527044;5527072;5527498;6045103;6045096;5527059;5493241;5493248;5741236;5741444;5740522;5481774;5480620;5480518;5542572;5474969;5542875;5543074;5474970;5543367;5474468;5543663;5474469;5543895;5473883;5544163;5544359;5473884;5544537;5542007;5541833;5466679;5529146;5473774;5473766;5473768;5473718;5467103;5467063</t>
        </r>
      </text>
    </comment>
    <comment ref="L115" authorId="0" shapeId="0" xr:uid="{00000000-0006-0000-0500-00001E000000}">
      <text>
        <r>
          <rPr>
            <sz val="11"/>
            <rFont val="Calibri"/>
          </rPr>
          <t xml:space="preserve">Dados referentes ao cálculo de proteção a sobrecargas:
Corrente de Projeto: : 8,18 A
Capacidade de condução de corrente do cabo: 10 A
Disjuntor Adotado: 10 A
Seção Adotada: 0,5 mm²
-----------------------------------
10 &gt;= 8,18
10 &lt;= 10
1,3 * 10 &lt;= 1.45 *10
13 &lt;= 14,5
</t>
        </r>
      </text>
    </comment>
    <comment ref="K116" authorId="0" shapeId="0" xr:uid="{00000000-0006-0000-0500-00001F000000}">
      <text>
        <r>
          <rPr>
            <sz val="11"/>
            <rFont val="Calibri"/>
          </rPr>
          <t>Ids do Caminho Crítico:
5527044;5527072;5527498;6045103;6045096;5527059;5493241;5493248;5741236;5741444;5740522;5481774;5480620;5480518;5467882;5467658;5542534;5542814;5543028;5475087;5475086;5543258;5543510;5474544;5474543;5543926;5544093;5544304;5474218;5544488;5542036;5474217;5541701;5529088;5473027;5473029;5472980;5468082;5468059;5473035;5529032</t>
        </r>
      </text>
    </comment>
    <comment ref="L116" authorId="0" shapeId="0" xr:uid="{00000000-0006-0000-0500-000020000000}">
      <text>
        <r>
          <rPr>
            <sz val="11"/>
            <rFont val="Calibri"/>
          </rPr>
          <t xml:space="preserve">Dados referentes ao cálculo de proteção a sobrecargas:
Corrente de Projeto: : 8,81 A
Capacidade de condução de corrente do cabo: 17,5 A
Disjuntor Adotado: 10 A
Seção Adotada: 1,5 mm²
-----------------------------------
10 &gt;= 8,81
10 &lt;= 17,5
1,3 * 10 &lt;= 1.45 *17,5
13 &lt;= 25,375
</t>
        </r>
      </text>
    </comment>
    <comment ref="K122" authorId="0" shapeId="0" xr:uid="{00000000-0006-0000-0600-000001000000}">
      <text>
        <r>
          <rPr>
            <sz val="11"/>
            <rFont val="Calibri"/>
          </rPr>
          <t>Ids do Caminho Crítico:
5531378;5531623;5531615;6042192;6042185;6081248;5752340;5483377;5577440;5577439;5577301;5577300;5486446;5486445;5577216;5577215;5577068;5577067;5576959;5576958;5485932;5485931;5576670;5576669;5576567;5576566;5576500;5576499;5485708;5485707;5576346;5576345;5576228;5576227;5576128;5576127;5485016;5485015;5576001;5576000;5575943;5575942;5575879;5575878;5529455;5481404;5532183;5532197;5481396;5481390;5481389</t>
        </r>
      </text>
    </comment>
    <comment ref="L122" authorId="0" shapeId="0" xr:uid="{00000000-0006-0000-0600-000002000000}">
      <text>
        <r>
          <rPr>
            <sz val="11"/>
            <rFont val="Calibri"/>
          </rPr>
          <t xml:space="preserve">Dados referentes ao cálculo de proteção a sobrecargas:
Corrente de Projeto: : 27,24 A
Capacidade de condução de corrente do cabo: 36 A
Disjuntor Adotado: 32 A
Seção Adotada: 4 mm²
-----------------------------------
32 &gt;= 27,24
32 &lt;= 36
1,3 * 32 &lt;= 1.45 *36
41,6 &lt;= 52,2
</t>
        </r>
      </text>
    </comment>
    <comment ref="K123" authorId="0" shapeId="0" xr:uid="{00000000-0006-0000-0600-000003000000}">
      <text>
        <r>
          <rPr>
            <sz val="11"/>
            <rFont val="Calibri"/>
          </rPr>
          <t>Ids do Caminho Crítico:
5531378;5531623;5531615;6042192;6042185;6082301;5481206;5572235;5572234;5572129;5572128;5572059;5572058;5571893;5571892;5571718;5571717;5481316;5481315;5571648;5571647;5571266;5571265;5571148;5571147;5481280;5481279;5571102;5571101;5571011;5571010;5570929;5570928;5481244;5481243;5570862;5570861;5570747;5570746;5529398;5481223;5481222;5529412;5529410;5529442;5529418;5528922</t>
        </r>
      </text>
    </comment>
    <comment ref="L123" authorId="0" shapeId="0" xr:uid="{00000000-0006-0000-0600-000004000000}">
      <text>
        <r>
          <rPr>
            <sz val="11"/>
            <rFont val="Calibri"/>
          </rPr>
          <t xml:space="preserve">Dados referentes ao cálculo de proteção a sobrecargas:
Corrente de Projeto: : 27,24 A
Capacidade de condução de corrente do cabo: 36 A
Disjuntor Adotado: 32 A
Seção Adotada: 4 mm²
-----------------------------------
32 &gt;= 27,24
32 &lt;= 36
1,3 * 32 &lt;= 1.45 *36
41,6 &lt;= 52,2
</t>
        </r>
      </text>
    </comment>
    <comment ref="K124" authorId="0" shapeId="0" xr:uid="{00000000-0006-0000-0600-000005000000}">
      <text>
        <r>
          <rPr>
            <sz val="11"/>
            <rFont val="Calibri"/>
          </rPr>
          <t>Ids do Caminho Crítico:
5531378;5531623;5531615;6042192;6042185;6081248;5752340;5483377;5577440;5577439;5577301;5577300;5486446;5486445;5577216;5577215;5577068;5577067;5576959;5576958;5485932;5485931;5576670;5576669;5576567;5576566;5576500;5576499;5485708;5485707;5576346;5576345;5576228;5576227;5576128;5576127;5485016;5485015;5576001;5576000;5575943;5575942;5575879;5575878;5529455;5481404;5532183;5532197;5481396;5481390;5481389;5528940</t>
        </r>
      </text>
    </comment>
    <comment ref="L124" authorId="0" shapeId="0" xr:uid="{00000000-0006-0000-0600-000006000000}">
      <text>
        <r>
          <rPr>
            <sz val="11"/>
            <rFont val="Calibri"/>
          </rPr>
          <t xml:space="preserve">Dados referentes ao cálculo de proteção a sobrecargas:
Corrente de Projeto: : 27,24 A
Capacidade de condução de corrente do cabo: 36 A
Disjuntor Adotado: 32 A
Seção Adotada: 4 mm²
-----------------------------------
32 &gt;= 27,24
32 &lt;= 36
1,3 * 32 &lt;= 1.45 *36
41,6 &lt;= 52,2
</t>
        </r>
      </text>
    </comment>
    <comment ref="K125" authorId="0" shapeId="0" xr:uid="{00000000-0006-0000-0600-000007000000}">
      <text>
        <r>
          <rPr>
            <sz val="11"/>
            <rFont val="Calibri"/>
          </rPr>
          <t>Ids do Caminho Crítico:
5531378;5531623;5531615;6042192;6042185;6082301;5482220;5750801;5480992;5570157;5570156;5570066;5570065;5569903;5569902;5569839;5569838;5569763;5569762;5481102;5481101;5570340;5570339;5569723;5569722;5569638;5569637;5481066;5481065;5569580;5569579;5569441;5569440;5569299;5569298;5481030;5481029;5569133;5569132;5568948;5568947;5532149;5481023;5481022;5532163;5481015;5481009;5481008</t>
        </r>
      </text>
    </comment>
    <comment ref="L125" authorId="0" shapeId="0" xr:uid="{00000000-0006-0000-0600-000008000000}">
      <text>
        <r>
          <rPr>
            <sz val="11"/>
            <rFont val="Calibri"/>
          </rPr>
          <t xml:space="preserve">Dados referentes ao cálculo de proteção a sobrecargas:
Corrente de Projeto: : 27,24 A
Capacidade de condução de corrente do cabo: 36 A
Disjuntor Adotado: 32 A
Seção Adotada: 4 mm²
-----------------------------------
32 &gt;= 27,24
32 &lt;= 36
1,3 * 32 &lt;= 1.45 *36
41,6 &lt;= 52,2
</t>
        </r>
      </text>
    </comment>
    <comment ref="K126" authorId="0" shapeId="0" xr:uid="{00000000-0006-0000-0600-000009000000}">
      <text>
        <r>
          <rPr>
            <sz val="11"/>
            <rFont val="Calibri"/>
          </rPr>
          <t>Ids do Caminho Crítico:
5531378;5531623;5531615;6042192;6042185;6082301;5481206;5572235;5572234;5572129;5572128;5572059;5572058;5571893;5571892;5571718;5571717;5481316;5481315;5571648;5571647;5571266;5571265;5571148;5571147;5481280;5481279;5571102;5571101;5571011;5571010;5570929;5570928;5481244;5481243;5570862;5570861;5570747;5570746;5529398;5481223;5481222;5529412;5529410;5529442;5529418</t>
        </r>
      </text>
    </comment>
    <comment ref="L126" authorId="0" shapeId="0" xr:uid="{00000000-0006-0000-0600-00000A000000}">
      <text>
        <r>
          <rPr>
            <sz val="11"/>
            <rFont val="Calibri"/>
          </rPr>
          <t xml:space="preserve">Dados referentes ao cálculo de proteção a sobrecargas:
Corrente de Projeto: : 27,24 A
Capacidade de condução de corrente do cabo: 36 A
Disjuntor Adotado: 32 A
Seção Adotada: 4 mm²
-----------------------------------
32 &gt;= 27,24
32 &lt;= 36
1,3 * 32 &lt;= 1.45 *36
41,6 &lt;= 52,2
</t>
        </r>
      </text>
    </comment>
    <comment ref="K127" authorId="0" shapeId="0" xr:uid="{00000000-0006-0000-0600-00000B000000}">
      <text>
        <r>
          <rPr>
            <sz val="11"/>
            <rFont val="Calibri"/>
          </rPr>
          <t>Ids do Caminho Crítico:
5531378;5531623;5531615;6042192;6042185;6082301;5482220;5750801;5480992;5570157;5570156;5570066;5570065;5569903;5569902;5569839;5569838;5569763;5569762;5481102;5481101;5570340;5570339;5569723;5569722;5569638;5569637;5481066;5481065;5569580;5569579;5569441;5569440;5569299;5569298;5481030;5481029;5569133;5569132;5568948;5568947;5532149;5481023;5481022;5532163;5481015;5481009;5481008;5528858</t>
        </r>
      </text>
    </comment>
    <comment ref="L127" authorId="0" shapeId="0" xr:uid="{00000000-0006-0000-0600-00000C000000}">
      <text>
        <r>
          <rPr>
            <sz val="11"/>
            <rFont val="Calibri"/>
          </rPr>
          <t xml:space="preserve">Dados referentes ao cálculo de proteção a sobrecargas:
Corrente de Projeto: : 27,24 A
Capacidade de condução de corrente do cabo: 36 A
Disjuntor Adotado: 32 A
Seção Adotada: 4 mm²
-----------------------------------
32 &gt;= 27,24
32 &lt;= 36
1,3 * 32 &lt;= 1.45 *36
41,6 &lt;= 52,2
</t>
        </r>
      </text>
    </comment>
    <comment ref="K128" authorId="0" shapeId="0" xr:uid="{00000000-0006-0000-0600-00000D000000}">
      <text>
        <r>
          <rPr>
            <sz val="11"/>
            <rFont val="Calibri"/>
          </rPr>
          <t>Ids do Caminho Crítico:
5531378;5531623;5531615;6042192;6042185;6081248;5752340;5752330;5482424;5481544;5575779;5575778;5575499;5575498;5575336;5575335;5574849;5574848;5574674;5574673;5574508;5574507;5481654;5481653;5574450;5574449;5574263;5574262;5481618;5481617;5574013;5574012;5573937;5573936;5573726;5573725;5481582;5481581;5573263;5573262;5573166;5573165;5572907;5572906;6081674;5529592;5529601;5529618;5529616;5528958</t>
        </r>
      </text>
    </comment>
    <comment ref="L128" authorId="0" shapeId="0" xr:uid="{00000000-0006-0000-0600-00000E000000}">
      <text>
        <r>
          <rPr>
            <sz val="11"/>
            <rFont val="Calibri"/>
          </rPr>
          <t xml:space="preserve">Dados referentes ao cálculo de proteção a sobrecargas:
Corrente de Projeto: : 10,83 A
Capacidade de condução de corrente do cabo: 19,5 A
Disjuntor Adotado: 16 A
Seção Adotada: 1,5 mm²
-----------------------------------
16 &gt;= 10,83
16 &lt;= 19,5
1,3 * 16 &lt;= 1.45 *19,5
20,8 &lt;= 28,275
</t>
        </r>
      </text>
    </comment>
    <comment ref="K129" authorId="0" shapeId="0" xr:uid="{00000000-0006-0000-0600-00000F000000}">
      <text>
        <r>
          <rPr>
            <sz val="11"/>
            <rFont val="Calibri"/>
          </rPr>
          <t>Ids do Caminho Crítico:
5531378;5531623;5531615;6042192;6042185;6081248;5493128;5579823;5579822;5579645;5579644;5579476;5579475;5533096;5533095;5579415;5579414;5579258;5579257;5532945;5532944;5579200;5579199;5578986;5578985;5578895;5578894;5532797;5532796;5578801;5578800;5578503;5578502;5578406;5578405;5532625;5532624;5578300;5578299;5578125;5578124;5577998;5577997;5532456;5532455;5577940;5577939;5577711;5577710;5577590;5577589;5531271;5531333;5531287;5531339;5531325</t>
        </r>
      </text>
    </comment>
    <comment ref="L129" authorId="0" shapeId="0" xr:uid="{00000000-0006-0000-0600-000010000000}">
      <text>
        <r>
          <rPr>
            <sz val="11"/>
            <rFont val="Calibri"/>
          </rPr>
          <t xml:space="preserve">Dados referentes ao cálculo de proteção a sobrecargas:
Corrente de Projeto: : 10,83 A
Capacidade de condução de corrente do cabo: 19,5 A
Disjuntor Adotado: 16 A
Seção Adotada: 1,5 mm²
-----------------------------------
16 &gt;= 10,83
16 &lt;= 19,5
1,3 * 16 &lt;= 1.45 *19,5
20,8 &lt;= 28,275
</t>
        </r>
      </text>
    </comment>
    <comment ref="K130" authorId="0" shapeId="0" xr:uid="{00000000-0006-0000-0600-000011000000}">
      <text>
        <r>
          <rPr>
            <sz val="11"/>
            <rFont val="Calibri"/>
          </rPr>
          <t>Ids do Caminho Crítico:
5531378;5531623;5531615;6042192;6042185;6082301;5482220;5750801;5487151;5581354;5581353;5581439;5581438;5487152;5581304;5581305;5581219;5581220;5581068;5581069;5487656;5487657;5580998;5580999;5580862;5580863;5580717;5580718;5487891;5487892;5580539;5580540;5580406;5580407;5488048;5488049;5580384;5580385;5488247;5488248;5580236;5580237;5580115;5580116;5579976;5579977;5489747;5490120;5530964;5490128;5530970;5530956</t>
        </r>
      </text>
    </comment>
    <comment ref="L130" authorId="0" shapeId="0" xr:uid="{00000000-0006-0000-0600-000012000000}">
      <text>
        <r>
          <rPr>
            <sz val="11"/>
            <rFont val="Calibri"/>
          </rPr>
          <t xml:space="preserve">Dados referentes ao cálculo de proteção a sobrecargas:
Corrente de Projeto: : 10,83 A
Capacidade de condução de corrente do cabo: 19,5 A
Disjuntor Adotado: 16 A
Seção Adotada: 1,5 mm²
-----------------------------------
16 &gt;= 10,83
16 &lt;= 19,5
1,3 * 16 &lt;= 1.45 *19,5
20,8 &lt;= 28,275
</t>
        </r>
      </text>
    </comment>
    <comment ref="K131" authorId="0" shapeId="0" xr:uid="{00000000-0006-0000-0600-000013000000}">
      <text>
        <r>
          <rPr>
            <sz val="11"/>
            <rFont val="Calibri"/>
          </rPr>
          <t>Ids do Caminho Crítico:
5531378;5531623;5531615;6042192;6042185;6081248;5752340;5752330;5482424;5481544;5575779;5575778;5575499;5575498;5575336;5575335;5574849;5574848;5574674;5574673;5574508;5574507;5481654;5481653;5574450;5574449;5574263;5574262;5481618;5481617;5574013;5574012;5573937;5573936;5573726;5573725;5481582;5481581;5573263;5573262;5573166;5573165;5572907;5572906;6081674;5529592;5529601;5529618;5529616</t>
        </r>
      </text>
    </comment>
    <comment ref="L131" authorId="0" shapeId="0" xr:uid="{00000000-0006-0000-0600-000014000000}">
      <text>
        <r>
          <rPr>
            <sz val="11"/>
            <rFont val="Calibri"/>
          </rPr>
          <t xml:space="preserve">Dados referentes ao cálculo de proteção a sobrecargas:
Corrente de Projeto: : 10,83 A
Capacidade de condução de corrente do cabo: 19,5 A
Disjuntor Adotado: 16 A
Seção Adotada: 1,5 mm²
-----------------------------------
16 &gt;= 10,83
16 &lt;= 19,5
1,3 * 16 &lt;= 1.45 *19,5
20,8 &lt;= 28,275
</t>
        </r>
      </text>
    </comment>
    <comment ref="K132" authorId="0" shapeId="0" xr:uid="{00000000-0006-0000-0600-000015000000}">
      <text>
        <r>
          <rPr>
            <sz val="11"/>
            <rFont val="Calibri"/>
          </rPr>
          <t>Ids do Caminho Crítico:
5531378;5531623;5531615;6042192;6042185;6081248;5493128;5579823;5579822;5579645;5579644;5579476;5579475;5533096;5533095;5579415;5579414;5579258;5579257;5532945;5532944;5579200;5579199;5578986;5578985;5578895;5578894;5532797;5532796;5578801;5578800;5578503;5578502;5578406;5578405;5532625;5532624;5578300;5578299;5578125;5578124;5577998;5577997;5532456;5532455;5577940;5577939;5577711;5577710;5577590;5577589;5531195;5531246;5531202;5531252;5531238</t>
        </r>
      </text>
    </comment>
    <comment ref="L132" authorId="0" shapeId="0" xr:uid="{00000000-0006-0000-0600-000016000000}">
      <text>
        <r>
          <rPr>
            <sz val="11"/>
            <rFont val="Calibri"/>
          </rPr>
          <t xml:space="preserve">Dados referentes ao cálculo de proteção a sobrecargas:
Corrente de Projeto: : 13,76 A
Capacidade de condução de corrente do cabo: 19,5 A
Disjuntor Adotado: 16 A
Seção Adotada: 1,5 mm²
-----------------------------------
16 &gt;= 13,76
16 &lt;= 19,5
1,3 * 16 &lt;= 1.45 *19,5
20,8 &lt;= 28,275
</t>
        </r>
      </text>
    </comment>
    <comment ref="K133" authorId="0" shapeId="0" xr:uid="{00000000-0006-0000-0600-000017000000}">
      <text>
        <r>
          <rPr>
            <sz val="11"/>
            <rFont val="Calibri"/>
          </rPr>
          <t>Ids do Caminho Crítico:
5531378;5531623;5531615;6042192;6042185;6082301;5482220;5750801;5487151;5581354;5581353;5581439;5581438;5487152;5581304;5581305;5581219;5581220;5581068;5581069;5487656;5487657;5580998;5580999;5580862;5580863;5580717;5580718;5487891;5487892;5580539;5580540;5580406;5580407;5488048;5488049;5580384;5580385;5488247;5488248;5580236;5580237;5580115;5580116;5579976;5579977;5489747;5490070;5530763;5490080;5530769;5530755</t>
        </r>
      </text>
    </comment>
    <comment ref="L133" authorId="0" shapeId="0" xr:uid="{00000000-0006-0000-0600-000018000000}">
      <text>
        <r>
          <rPr>
            <sz val="11"/>
            <rFont val="Calibri"/>
          </rPr>
          <t xml:space="preserve">Dados referentes ao cálculo de proteção a sobrecargas:
Corrente de Projeto: : 13,76 A
Capacidade de condução de corrente do cabo: 19,5 A
Disjuntor Adotado: 16 A
Seção Adotada: 1,5 mm²
-----------------------------------
16 &gt;= 13,76
16 &lt;= 19,5
1,3 * 16 &lt;= 1.45 *19,5
20,8 &lt;= 28,275
</t>
        </r>
      </text>
    </comment>
    <comment ref="K139" authorId="0" shapeId="0" xr:uid="{00000000-0006-0000-0B00-000001000000}">
      <text>
        <r>
          <rPr>
            <sz val="11"/>
            <rFont val="Calibri"/>
          </rPr>
          <t>Ids do Caminho Crítico:
5748747;5749096;5749094;5749033;5749031;5748967;5748965;5748768;5748766;5767236;5767234;5767287;6079813;5746588;5748880;5748878;5747310;5747224;5746736;5746802;5746804;5748863;5748865;5747034;5747046;5747041;5748728;5748821;5748823;5747048;5746590;5748359;5747654;5747656;5747655;5747603;5747645;5747644;5747650;5747649;5747602;5747635;5747634;5747640;5747639;5747601;5747625;5747624;5747630;5747629;5747600;5747615;5747614;5747620;5747619;5747599;5747605;5747604;5747610;5747609</t>
        </r>
      </text>
    </comment>
    <comment ref="L139" authorId="0" shapeId="0" xr:uid="{00000000-0006-0000-0B00-000002000000}">
      <text>
        <r>
          <rPr>
            <sz val="11"/>
            <rFont val="Calibri"/>
          </rPr>
          <t xml:space="preserve">Dados referentes ao cálculo de proteção a sobrecargas:
Corrente de Projeto: : 11,69 A
Capacidade de condução de corrente do cabo: 17,5 A
Disjuntor Adotado: 16 A
Seção Adotada: 1,5 mm²
-----------------------------------
16 &gt;= 11,69
16 &lt;= 17,5
1,3 * 16 &lt;= 1.45 *17,5
20,8 &lt;= 25,375
</t>
        </r>
      </text>
    </comment>
    <comment ref="K140" authorId="0" shapeId="0" xr:uid="{00000000-0006-0000-0B00-000003000000}">
      <text>
        <r>
          <rPr>
            <sz val="11"/>
            <rFont val="Calibri"/>
          </rPr>
          <t>Ids do Caminho Crítico:
5749269;5749322;5749320;5749283;5749281;5767359;5767357;5767398;6079828;5747981;5747982;5749542;5747929;5747971;5747970;5747976;5747975;5747928;5747961;5747960;5747966;5747965;5747927;5747951;5747950;5747956;5747955;5747926;5747941;5747940;5747946;5747945;5747925;5747931;5747930;5747936;5747935</t>
        </r>
      </text>
    </comment>
    <comment ref="L140" authorId="0" shapeId="0" xr:uid="{00000000-0006-0000-0B00-000004000000}">
      <text>
        <r>
          <rPr>
            <sz val="11"/>
            <rFont val="Calibri"/>
          </rPr>
          <t xml:space="preserve">Dados referentes ao cálculo de proteção a sobrecargas:
Corrente de Projeto: : 11,69 A
Capacidade de condução de corrente do cabo: 17,5 A
Disjuntor Adotado: 16 A
Seção Adotada: 1,5 mm²
-----------------------------------
16 &gt;= 11,69
16 &lt;= 17,5
1,3 * 16 &lt;= 1.45 *17,5
20,8 &lt;= 25,375
</t>
        </r>
      </text>
    </comment>
    <comment ref="K141" authorId="0" shapeId="0" xr:uid="{00000000-0006-0000-0B00-000005000000}">
      <text>
        <r>
          <rPr>
            <sz val="11"/>
            <rFont val="Calibri"/>
          </rPr>
          <t>Ids do Caminho Crítico:
5749269;5749322;5749320;5749283;5749281;5767359;5767357;5767398;6079828;5749630;5749829;5749827;5749775;5749773;5749703;5749701;5748307;5750334;5750354;5750356;5749876;5750153;5750151;5750096;5750094;5750054;5750052;5749883;5749867;5749865;5749852;5749949;5749947;5748255;5748297;5748296;5748302;5748301;5748254;5748287;5748286;5748292;5748291;5748253;5748277;5748276;5748282;5748281;5748252;5748267;5748266;5748272;5748271;5748251;5748257;5748256;5748262;5748261</t>
        </r>
      </text>
    </comment>
    <comment ref="L141" authorId="0" shapeId="0" xr:uid="{00000000-0006-0000-0B00-000006000000}">
      <text>
        <r>
          <rPr>
            <sz val="11"/>
            <rFont val="Calibri"/>
          </rPr>
          <t xml:space="preserve">Dados referentes ao cálculo de proteção a sobrecargas:
Corrente de Projeto: : 11,69 A
Capacidade de condução de corrente do cabo: 17,5 A
Disjuntor Adotado: 16 A
Seção Adotada: 1,5 mm²
-----------------------------------
16 &gt;= 11,69
16 &lt;= 17,5
1,3 * 16 &lt;= 1.45 *17,5
20,8 &lt;= 25,375
</t>
        </r>
      </text>
    </comment>
    <comment ref="K142" authorId="0" shapeId="0" xr:uid="{00000000-0006-0000-0B00-000007000000}">
      <text>
        <r>
          <rPr>
            <sz val="11"/>
            <rFont val="Calibri"/>
          </rPr>
          <t>Ids do Caminho Crítico:
5748747;5749096;5749094;5749033;5749031;5748967;5748965;5748768;5748766;5767236;5767234;5767287;6079813;5747816;5747818;5747817;5747765;5747807;5747806;5747812;5747811;5747764;5747797;5747796;5747802;5747801;5747763;5747787;5747786;5747792;5747791;5747762;5747777;5747776;5747782;5747781;5747761;5747767;5747766;5747772;5747771</t>
        </r>
      </text>
    </comment>
    <comment ref="L142" authorId="0" shapeId="0" xr:uid="{00000000-0006-0000-0B00-000008000000}">
      <text>
        <r>
          <rPr>
            <sz val="11"/>
            <rFont val="Calibri"/>
          </rPr>
          <t xml:space="preserve">Dados referentes ao cálculo de proteção a sobrecargas:
Corrente de Projeto: : 11,69 A
Capacidade de condução de corrente do cabo: 17,5 A
Disjuntor Adotado: 16 A
Seção Adotada: 1,5 mm²
-----------------------------------
16 &gt;= 11,69
16 &lt;= 17,5
1,3 * 16 &lt;= 1.45 *17,5
20,8 &lt;= 25,375
</t>
        </r>
      </text>
    </comment>
    <comment ref="K143" authorId="0" shapeId="0" xr:uid="{00000000-0006-0000-0B00-000009000000}">
      <text>
        <r>
          <rPr>
            <sz val="11"/>
            <rFont val="Calibri"/>
          </rPr>
          <t>Ids do Caminho Crítico:
5749269;5749322;5749320;5749283;5749281;5767359;5767357;5767398;6079828;5749630;5749829;5749827;5749775;5749773;5749703;5749701;5748145;5748146;5749625;5748093;5748135;5748134;5748140;5748139;5748092;5748125;5748124;5748130;5748129;5748091;5748115;5748114;5748120;5748119;5748090;5748105;5748104;5748110;5748109;5748089;5748095;5748094;5748100;5748099</t>
        </r>
      </text>
    </comment>
    <comment ref="L143" authorId="0" shapeId="0" xr:uid="{00000000-0006-0000-0B00-00000A000000}">
      <text>
        <r>
          <rPr>
            <sz val="11"/>
            <rFont val="Calibri"/>
          </rPr>
          <t xml:space="preserve">Dados referentes ao cálculo de proteção a sobrecargas:
Corrente de Projeto: : 11,69 A
Capacidade de condução de corrente do cabo: 17,5 A
Disjuntor Adotado: 16 A
Seção Adotada: 1,5 mm²
-----------------------------------
16 &gt;= 11,69
16 &lt;= 17,5
1,3 * 16 &lt;= 1.45 *17,5
20,8 &lt;= 25,375
</t>
        </r>
      </text>
    </comment>
    <comment ref="K144" authorId="0" shapeId="0" xr:uid="{00000000-0006-0000-0B00-00000B000000}">
      <text>
        <r>
          <rPr>
            <sz val="11"/>
            <rFont val="Calibri"/>
          </rPr>
          <t>Ids do Caminho Crítico:
5748747;5749096;5749094;5749033;5749031;5748967;5748965;5748768;5748766;5767236;5767234;5767287;6079813;5746588;5748880;5748878;5747310;5747224;5746736;5746802;5746804;5748863;5748865;5747034;5747046;5747041;5748728;5748821;5748823;5747048;5746590;5748359;5746243;5746262;5746389;5746391;5746404;5746458;5746456;5746506;5746504;5746358;5746356;5745574;5745955;5745953;5746015;5746013;5745563;5745883;5745881;5745904;5745902;5745552;5745802;5745800;5745841;5745839;5745525;5745724;5745722;5745760;5745758;5745500;5745628;5745626;5745706;5745704</t>
        </r>
      </text>
    </comment>
    <comment ref="L144" authorId="0" shapeId="0" xr:uid="{00000000-0006-0000-0B00-00000C000000}">
      <text>
        <r>
          <rPr>
            <sz val="11"/>
            <rFont val="Calibri"/>
          </rPr>
          <t xml:space="preserve">Dados referentes ao cálculo de proteção a sobrecargas:
Corrente de Projeto: : 11,69 A
Capacidade de condução de corrente do cabo: 17,5 A
Disjuntor Adotado: 16 A
Seção Adotada: 1,5 mm²
-----------------------------------
16 &gt;= 11,69
16 &lt;= 17,5
1,3 * 16 &lt;= 1.45 *17,5
20,8 &lt;= 25,375
</t>
        </r>
      </text>
    </comment>
    <comment ref="K150" authorId="0" shapeId="0" xr:uid="{23C6326A-1E73-42CF-B4DD-599CA3BD5AB7}">
      <text>
        <r>
          <rPr>
            <sz val="11"/>
            <rFont val="Calibri"/>
          </rPr>
          <t>Ids do Caminho Crítico:
5661389;5661391;5661519;6050609;6050602;5661567;5657062;5707670;5599188;5689389;5690186;5690180;5690191;5690187;6051231;6051224</t>
        </r>
      </text>
    </comment>
    <comment ref="L150" authorId="0" shapeId="0" xr:uid="{6DE47C13-2F19-4D95-B000-53E6F68DD67B}">
      <text>
        <r>
          <rPr>
            <sz val="11"/>
            <rFont val="Calibri"/>
          </rPr>
          <t xml:space="preserve">Dados referentes ao cálculo de proteção a sobrecargas:
Corrente de Projeto: : 5,08 A
Capacidade de condução de corrente do cabo: 52 A
Disjuntor Adotado: 10 A
Seção Adotada: 6 mm²
-----------------------------------
10 &gt;= 5,08
10 &lt;= 52
1,3 * 10 &lt;= 1.45 *52
13 &lt;= 75,4
</t>
        </r>
      </text>
    </comment>
    <comment ref="K151" authorId="0" shapeId="0" xr:uid="{441D0FBF-B970-4D45-AC85-6487DE61A078}">
      <text>
        <r>
          <rPr>
            <sz val="11"/>
            <rFont val="Calibri"/>
          </rPr>
          <t>Ids do Caminho Crítico:
5661389;5661391;5661519;6050609;6050602;5661567;5657062;5707670;5599188;5689597;5689728;5689720;5689747;5689741;5689814;5690022;6051194;6051181</t>
        </r>
      </text>
    </comment>
    <comment ref="L151" authorId="0" shapeId="0" xr:uid="{9C4744C2-5C13-48BE-8771-25655F731D0C}">
      <text>
        <r>
          <rPr>
            <sz val="11"/>
            <rFont val="Calibri"/>
          </rPr>
          <t xml:space="preserve">Dados referentes ao cálculo de proteção a sobrecargas:
Corrente de Projeto: : 5,08 A
Capacidade de condução de corrente do cabo: 52 A
Disjuntor Adotado: 10 A
Seção Adotada: 6 mm²
-----------------------------------
10 &gt;= 5,08
10 &lt;= 52
1,3 * 10 &lt;= 1.45 *52
13 &lt;= 75,4
</t>
        </r>
      </text>
    </comment>
    <comment ref="K152" authorId="0" shapeId="0" xr:uid="{C29E670B-0375-4E84-B137-62F926476F74}">
      <text>
        <r>
          <rPr>
            <sz val="11"/>
            <rFont val="Calibri"/>
          </rPr>
          <t>Ids do Caminho Crítico:
5661389;5661391;5661519;6050609;6050602;5592702;6056931;5662729;5600313;6057377;5705874;6057379;5706193;6048910;6048903</t>
        </r>
      </text>
    </comment>
    <comment ref="L152" authorId="0" shapeId="0" xr:uid="{231DE094-7F4C-4A75-A564-58E9CF045DCF}">
      <text>
        <r>
          <rPr>
            <sz val="11"/>
            <rFont val="Calibri"/>
          </rPr>
          <t xml:space="preserve">Dados referentes ao cálculo de proteção a sobrecargas:
Corrente de Projeto: : 9,53 A
Capacidade de condução de corrente do cabo: 52 A
Disjuntor Adotado: 10 A
Seção Adotada: 6 mm²
-----------------------------------
10 &gt;= 9,53
10 &lt;= 52
1,3 * 10 &lt;= 1.45 *52
13 &lt;= 75,4
</t>
        </r>
      </text>
    </comment>
    <comment ref="K153" authorId="0" shapeId="0" xr:uid="{2B4E42E0-A2E1-4BDC-8FAA-8F305C30AA7E}">
      <text>
        <r>
          <rPr>
            <sz val="11"/>
            <rFont val="Calibri"/>
          </rPr>
          <t>Ids do Caminho Crítico:
5661389;5661391;5661519;6050609;6050602;5592702;6056702;6057004;6056839;6058763;6058756</t>
        </r>
      </text>
    </comment>
    <comment ref="L153" authorId="0" shapeId="0" xr:uid="{0AEAA673-BE13-49F6-A463-1567DE8EBA6D}">
      <text>
        <r>
          <rPr>
            <sz val="11"/>
            <rFont val="Calibri"/>
          </rPr>
          <t xml:space="preserve">Dados referentes ao cálculo de proteção a sobrecargas:
Corrente de Projeto: : 9,69 A
Capacidade de condução de corrente do cabo: 52 A
Disjuntor Adotado: 10 A
Seção Adotada: 6 mm²
-----------------------------------
10 &gt;= 9,69
10 &lt;= 52
1,3 * 10 &lt;= 1.45 *52
13 &lt;= 75,4
</t>
        </r>
      </text>
    </comment>
    <comment ref="K154" authorId="0" shapeId="0" xr:uid="{4E676ECB-71CB-419E-8421-DDB54BEAA838}">
      <text>
        <r>
          <rPr>
            <sz val="11"/>
            <rFont val="Calibri"/>
          </rPr>
          <t>Ids do Caminho Crítico:
5661389;5661391;5661519;6050609;6050602;5592702;6056931;5662729;5662635;5662637;5662706;6050220;6050212</t>
        </r>
      </text>
    </comment>
    <comment ref="L154" authorId="0" shapeId="0" xr:uid="{0FF84A3E-3837-4CAE-9623-B5FFEF67C796}">
      <text>
        <r>
          <rPr>
            <sz val="11"/>
            <rFont val="Calibri"/>
          </rPr>
          <t xml:space="preserve">Dados referentes ao cálculo de proteção a sobrecargas:
Corrente de Projeto: : 86,71 A
Capacidade de condução de corrente do cabo: 119 A
Disjuntor Adotado: 100 A
Seção Adotada: 25 mm²
-----------------------------------
100 &gt;= 86,71
100 &lt;= 119
1,3 * 100 &lt;= 1.45 *119
130 &lt;= 172,55
</t>
        </r>
      </text>
    </comment>
    <comment ref="K155" authorId="0" shapeId="0" xr:uid="{3C5B07E0-A6A4-411A-81B2-29A5396665CF}">
      <text>
        <r>
          <rPr>
            <sz val="11"/>
            <rFont val="Calibri"/>
          </rPr>
          <t>Ids do Caminho Crítico:
5661389;5661391;5661519;6050609;6050602;5661567;5657062;5707670;5599188;5689597;5689728;5662245;5599087;5661923;5662353;5662347;6048254;6048247</t>
        </r>
      </text>
    </comment>
    <comment ref="L155" authorId="0" shapeId="0" xr:uid="{78A3874A-23ED-470D-AE96-8B01B6373A78}">
      <text>
        <r>
          <rPr>
            <sz val="11"/>
            <rFont val="Calibri"/>
          </rPr>
          <t xml:space="preserve">Dados referentes ao cálculo de proteção a sobrecargas:
Corrente de Projeto: : 106,36 A
Capacidade de condução de corrente do cabo: 147 A
Disjuntor Adotado: 125 A
Seção Adotada: 35 mm²
-----------------------------------
125 &gt;= 106,36
125 &lt;= 147
1,3 * 125 &lt;= 1.45 *147
162,5 &lt;= 213,15
</t>
        </r>
      </text>
    </comment>
    <comment ref="L156" authorId="0" shapeId="0" xr:uid="{B56ABB85-E05B-427C-A496-35950C2AFDEA}">
      <text>
        <r>
          <rPr>
            <sz val="11"/>
            <rFont val="Calibri"/>
          </rPr>
          <t xml:space="preserve">Dados referentes ao cálculo de proteção a sobrecargas:
Corrente de Projeto: : 32,56 A
Capacidade de condução de corrente do cabo: 52 A
Disjuntor Adotado: 40 A
Seção Adotada: 6 mm²
-----------------------------------
40 &gt;= 32,56
40 &lt;= 52
1,3 * 40 &lt;= 1.45 *52
52 &lt;= 75,4
</t>
        </r>
      </text>
    </comment>
    <comment ref="L157" authorId="0" shapeId="0" xr:uid="{631E0659-C169-42D9-AC19-D4D46DBB4CBF}">
      <text>
        <r>
          <rPr>
            <sz val="11"/>
            <rFont val="Calibri"/>
          </rPr>
          <t xml:space="preserve">Dados referentes ao cálculo de proteção a sobrecargas:
Corrente de Projeto: : 32,56 A
Capacidade de condução de corrente do cabo: 52 A
Disjuntor Adotado: 40 A
Seção Adotada: 6 mm²
-----------------------------------
40 &gt;= 32,56
40 &lt;= 52
1,3 * 40 &lt;= 1.45 *52
52 &lt;= 75,4
</t>
        </r>
      </text>
    </comment>
    <comment ref="K163" authorId="0" shapeId="0" xr:uid="{00000000-0006-0000-0000-000001000000}">
      <text>
        <r>
          <rPr>
            <sz val="11"/>
            <rFont val="Calibri"/>
          </rPr>
          <t>Ids do Caminho Crítico:
5662635;5662637;5662706;6050220;6050212;5662729;5591707;5591865;5591864;5591852;5591851;5591708;5591877;5591878;5591890;5591891;5591903;5591904;5591743;5591744;5591916;5591917;5591929;5591930;5591942;5591943;5591779;5591780;5591955;5591956;5591968;5591969;5591815;5591816;5591981;5591982;5600396;5602658;5602713;5602696;5602707;5602705;5538962</t>
        </r>
      </text>
    </comment>
    <comment ref="L163" authorId="0" shapeId="0" xr:uid="{00000000-0006-0000-0000-000002000000}">
      <text>
        <r>
          <rPr>
            <sz val="11"/>
            <rFont val="Calibri"/>
          </rPr>
          <t xml:space="preserve">Dados referentes ao cálculo de proteção a sobrecargas:
Corrente de Projeto: : 21,95 A
Capacidade de condução de corrente do cabo: 36 A
Disjuntor Adotado: 25 A
Seção Adotada: 4 mm²
-----------------------------------
25 &gt;= 21,95
25 &lt;= 36
1,3 * 25 &lt;= 1.45 *36
32,5 &lt;= 52,2
</t>
        </r>
      </text>
    </comment>
    <comment ref="K164" authorId="0" shapeId="0" xr:uid="{00000000-0006-0000-0000-000003000000}">
      <text>
        <r>
          <rPr>
            <sz val="11"/>
            <rFont val="Calibri"/>
          </rPr>
          <t>Ids do Caminho Crítico:
5662635;5662637;5662706;6050220;6050212;5662729;5591707;5591865;5591864;5591852;5591851;5591708;5591877;5591878;5591890;5591891;5591903;5591904;5591743;5591744;5591916;5591917;5591929;5591930;5591942;5591943;5591779;5591780;5591955;5591956;5591968;5591969;5591815;5591816;5591981;5591982;5600396;5602658;5602713;5602696;5602707;5602705</t>
        </r>
      </text>
    </comment>
    <comment ref="L164" authorId="0" shapeId="0" xr:uid="{00000000-0006-0000-0000-000004000000}">
      <text>
        <r>
          <rPr>
            <sz val="11"/>
            <rFont val="Calibri"/>
          </rPr>
          <t xml:space="preserve">Dados referentes ao cálculo de proteção a sobrecargas:
Corrente de Projeto: : 21,95 A
Capacidade de condução de corrente do cabo: 36 A
Disjuntor Adotado: 25 A
Seção Adotada: 4 mm²
-----------------------------------
25 &gt;= 21,95
25 &lt;= 36
1,3 * 25 &lt;= 1.45 *36
32,5 &lt;= 52,2
</t>
        </r>
      </text>
    </comment>
    <comment ref="K165" authorId="0" shapeId="0" xr:uid="{00000000-0006-0000-0000-000005000000}">
      <text>
        <r>
          <rPr>
            <sz val="11"/>
            <rFont val="Calibri"/>
          </rPr>
          <t>Ids do Caminho Crítico:
5662635;5662637;5662706;6050220;6050212;5662729;5591707;5591865;5591864;5591852;5591851;5591708;5591877;5591878;5591890;5591891;5591903;5591904;5591743;5591744;5591916;5591917;5591929;5591930;5591942;5591943;5591779;5591780;5591955;5591956;5591968;5591969;5591815;5591816;5591981;5591982;5600396;5602728;5602788;5602771;5602782;5602780</t>
        </r>
      </text>
    </comment>
    <comment ref="L165" authorId="0" shapeId="0" xr:uid="{00000000-0006-0000-0000-000006000000}">
      <text>
        <r>
          <rPr>
            <sz val="11"/>
            <rFont val="Calibri"/>
          </rPr>
          <t xml:space="preserve">Dados referentes ao cálculo de proteção a sobrecargas:
Corrente de Projeto: : 21,95 A
Capacidade de condução de corrente do cabo: 36 A
Disjuntor Adotado: 25 A
Seção Adotada: 4 mm²
-----------------------------------
25 &gt;= 21,95
25 &lt;= 36
1,3 * 25 &lt;= 1.45 *36
32,5 &lt;= 52,2
</t>
        </r>
      </text>
    </comment>
    <comment ref="K166" authorId="0" shapeId="0" xr:uid="{00000000-0006-0000-0000-000007000000}">
      <text>
        <r>
          <rPr>
            <sz val="11"/>
            <rFont val="Calibri"/>
          </rPr>
          <t>Ids do Caminho Crítico:
5662635;5662637;5662706;6050220;6050212;5662729;5591707;5591865;5591864;5591852;5591851;5591708;5591877;5591878;5591890;5591891;5591903;5591904;5591743;5591744;5591916;5591917;5591929;5591930;5591942;5591943;5591779;5591780;5591955;5591956;5591968;5591969;5591815;5591816;5591981;5591982;5600396;5602728;5602788;5602771;5602782;5602780;5602827</t>
        </r>
      </text>
    </comment>
    <comment ref="L166" authorId="0" shapeId="0" xr:uid="{00000000-0006-0000-0000-000008000000}">
      <text>
        <r>
          <rPr>
            <sz val="11"/>
            <rFont val="Calibri"/>
          </rPr>
          <t xml:space="preserve">Dados referentes ao cálculo de proteção a sobrecargas:
Corrente de Projeto: : 21,95 A
Capacidade de condução de corrente do cabo: 36 A
Disjuntor Adotado: 25 A
Seção Adotada: 4 mm²
-----------------------------------
25 &gt;= 21,95
25 &lt;= 36
1,3 * 25 &lt;= 1.45 *36
32,5 &lt;= 52,2
</t>
        </r>
      </text>
    </comment>
    <comment ref="K167" authorId="0" shapeId="0" xr:uid="{00000000-0006-0000-0000-000009000000}">
      <text>
        <r>
          <rPr>
            <sz val="11"/>
            <rFont val="Calibri"/>
          </rPr>
          <t>Ids do Caminho Crítico:
5662635;5662637;5662706;6050220;6050212;5600313;5603123;5603124;5603145;5592310;5592309;5592144;5592143;5592297;5592296;5592284;5592283;5592108;5592107;5592271;5592270;5592258;5592257;5592245;5592244;5592072;5592071;5592232;5592231;5592219;5592218;5592206;5592205;5592036;5592035;5592193;5592192;5592180;5592179;5602936;5603004;5602987;5602998;5602996</t>
        </r>
      </text>
    </comment>
    <comment ref="L167" authorId="0" shapeId="0" xr:uid="{00000000-0006-0000-0000-00000A000000}">
      <text>
        <r>
          <rPr>
            <sz val="11"/>
            <rFont val="Calibri"/>
          </rPr>
          <t xml:space="preserve">Dados referentes ao cálculo de proteção a sobrecargas:
Corrente de Projeto: : 27,24 A
Capacidade de condução de corrente do cabo: 36 A
Disjuntor Adotado: 32 A
Seção Adotada: 4 mm²
-----------------------------------
32 &gt;= 27,24
32 &lt;= 36
1,3 * 32 &lt;= 1.45 *36
41,6 &lt;= 52,2
</t>
        </r>
      </text>
    </comment>
    <comment ref="K168" authorId="0" shapeId="0" xr:uid="{00000000-0006-0000-0000-00000B000000}">
      <text>
        <r>
          <rPr>
            <sz val="11"/>
            <rFont val="Calibri"/>
          </rPr>
          <t>Ids do Caminho Crítico:
5662635;5662637;5662706;6050220;6050212;5600313;5603123;5603124;5603145;5592310;5592309;5592144;5592143;5592297;5592296;5592284;5592283;5592108;5592107;5592271;5592270;5592258;5592257;5592245;5592244;5592072;5592071;5592232;5592231;5592219;5592218;5592206;5592205;5592036;5592035;5592193;5592192;5592180;5592179;5603019;5603072;5603055;5603066;5603064</t>
        </r>
      </text>
    </comment>
    <comment ref="L168" authorId="0" shapeId="0" xr:uid="{00000000-0006-0000-0000-00000C000000}">
      <text>
        <r>
          <rPr>
            <sz val="11"/>
            <rFont val="Calibri"/>
          </rPr>
          <t xml:space="preserve">Dados referentes ao cálculo de proteção a sobrecargas:
Corrente de Projeto: : 41,17 A
Capacidade de condução de corrente do cabo: 63 A
Disjuntor Adotado: 50 A
Seção Adotada: 10 mm²
-----------------------------------
50 &gt;= 41,17
50 &lt;= 63
1,3 * 50 &lt;= 1.45 *63
65 &lt;= 91,35
</t>
        </r>
      </text>
    </comment>
    <comment ref="K169" authorId="0" shapeId="0" xr:uid="{00000000-0006-0000-0000-00000D000000}">
      <text>
        <r>
          <rPr>
            <sz val="11"/>
            <rFont val="Calibri"/>
          </rPr>
          <t>Ids do Caminho Crítico:
5662635;5662637;5662706;6050220;6050212;5600313;5601188;5596029;5595725;5595850;5595849;5596016;5596015;5596003;5596002;5595990;5595989;5595814;5595813;5595977;5595976;5595964;5595963;5595951;5595950;5595778;5595777;5595938;5595937;5595925;5595924;5595912;5595911;5595742;5595741;5595899;5595898;5595886;5595885;5601520;5601584;5601567;5601578;5601576;5601623</t>
        </r>
      </text>
    </comment>
    <comment ref="L169" authorId="0" shapeId="0" xr:uid="{00000000-0006-0000-0000-00000E000000}">
      <text>
        <r>
          <rPr>
            <sz val="11"/>
            <rFont val="Calibri"/>
          </rPr>
          <t xml:space="preserve">Dados referentes ao cálculo de proteção a sobrecargas:
Corrente de Projeto: : 18,18 A
Capacidade de condução de corrente do cabo: 27 A
Disjuntor Adotado: 20 A
Seção Adotada: 2,5 mm²
-----------------------------------
20 &gt;= 18,18
20 &lt;= 27
1,3 * 20 &lt;= 1.45 *27
26 &lt;= 39,15
</t>
        </r>
      </text>
    </comment>
    <comment ref="K170" authorId="0" shapeId="0" xr:uid="{00000000-0006-0000-0000-00000F000000}">
      <text>
        <r>
          <rPr>
            <sz val="11"/>
            <rFont val="Calibri"/>
          </rPr>
          <t>Ids do Caminho Crítico:
5662635;5662637;5662706;6050220;6050212;5600313;5601188;5596029;5595725;5595850;5595849;5596016;5596015;5596003;5596002;5595990;5595989;5595814;5595813;5595977;5595976;5595964;5595963;5595951;5595950;5595778;5595777;5595938;5595937;5595925;5595924;5595912;5595911;5595742;5595741;5595899;5595898;5595886;5595885;5601520;5601584;5601567;5601578;5601576</t>
        </r>
      </text>
    </comment>
    <comment ref="L170" authorId="0" shapeId="0" xr:uid="{00000000-0006-0000-0000-000010000000}">
      <text>
        <r>
          <rPr>
            <sz val="11"/>
            <rFont val="Calibri"/>
          </rPr>
          <t xml:space="preserve">Dados referentes ao cálculo de proteção a sobrecargas:
Corrente de Projeto: : 18,18 A
Capacidade de condução de corrente do cabo: 27 A
Disjuntor Adotado: 20 A
Seção Adotada: 2,5 mm²
-----------------------------------
20 &gt;= 18,18
20 &lt;= 27
1,3 * 20 &lt;= 1.45 *27
26 &lt;= 39,15
</t>
        </r>
      </text>
    </comment>
    <comment ref="K171" authorId="0" shapeId="0" xr:uid="{00000000-0006-0000-0000-000011000000}">
      <text>
        <r>
          <rPr>
            <sz val="11"/>
            <rFont val="Calibri"/>
          </rPr>
          <t>Ids do Caminho Crítico:
5662635;5662637;5662706;6050220;6050212;5600313;5601188;5596029;5595725;5595850;5595849;5596016;5596015;5596003;5596002;5595990;5595989;5595814;5595813;5595977;5595976;5595964;5595963;5595951;5595950;5595778;5595777;5595938;5595937;5595925;5595924;5595912;5595911;5595742;5595741;5595899;5595898;5595886;5595885;5601346;5601418;5601395;5601412;5601410</t>
        </r>
      </text>
    </comment>
    <comment ref="L171" authorId="0" shapeId="0" xr:uid="{00000000-0006-0000-0000-000012000000}">
      <text>
        <r>
          <rPr>
            <sz val="11"/>
            <rFont val="Calibri"/>
          </rPr>
          <t xml:space="preserve">Dados referentes ao cálculo de proteção a sobrecargas:
Corrente de Projeto: : 18,18 A
Capacidade de condução de corrente do cabo: 27 A
Disjuntor Adotado: 20 A
Seção Adotada: 2,5 mm²
-----------------------------------
20 &gt;= 18,18
20 &lt;= 27
1,3 * 20 &lt;= 1.45 *27
26 &lt;= 39,15
</t>
        </r>
      </text>
    </comment>
    <comment ref="K172" authorId="0" shapeId="0" xr:uid="{00000000-0006-0000-0000-000013000000}">
      <text>
        <r>
          <rPr>
            <sz val="11"/>
            <rFont val="Calibri"/>
          </rPr>
          <t>Ids do Caminho Crítico:
5662635;5662637;5662706;6050220;6050212;5662729;5595385;5595689;5599384;5595510;5595509;5595676;5595675;5595663;5595662;5595650;5595649;5595474;5595473;5595637;5595636;5595624;5595623;5595611;5595610;5595438;5595437;5595598;5595597;5595585;5595584;5595572;5595571;5595402;5595401;5595559;5595558;5595546;5599954;5601785;5601837;5601820;5601831;5601829;5601877</t>
        </r>
      </text>
    </comment>
    <comment ref="L172" authorId="0" shapeId="0" xr:uid="{00000000-0006-0000-0000-000014000000}">
      <text>
        <r>
          <rPr>
            <sz val="11"/>
            <rFont val="Calibri"/>
          </rPr>
          <t xml:space="preserve">Dados referentes ao cálculo de proteção a sobrecargas:
Corrente de Projeto: : 18,18 A
Capacidade de condução de corrente do cabo: 27 A
Disjuntor Adotado: 20 A
Seção Adotada: 2,5 mm²
-----------------------------------
20 &gt;= 18,18
20 &lt;= 27
1,3 * 20 &lt;= 1.45 *27
26 &lt;= 39,15
</t>
        </r>
      </text>
    </comment>
    <comment ref="K173" authorId="0" shapeId="0" xr:uid="{00000000-0006-0000-0000-000015000000}">
      <text>
        <r>
          <rPr>
            <sz val="11"/>
            <rFont val="Calibri"/>
          </rPr>
          <t>Ids do Caminho Crítico:
5662635;5662637;5662706;6050220;6050212;5662729;5595385;5595689;5599384;5595510;5595509;5595676;5595675;5595663;5595662;5595650;5595649;5595474;5595473;5595637;5595636;5595624;5595623;5595611;5595610;5595438;5595437;5595598;5595597;5595585;5595584;5595572;5595571;5595402;5595401;5595559;5595558;5595546;5599954;5601785;5601837;5601820;5601831;5601829</t>
        </r>
      </text>
    </comment>
    <comment ref="L173" authorId="0" shapeId="0" xr:uid="{00000000-0006-0000-0000-000016000000}">
      <text>
        <r>
          <rPr>
            <sz val="11"/>
            <rFont val="Calibri"/>
          </rPr>
          <t xml:space="preserve">Dados referentes ao cálculo de proteção a sobrecargas:
Corrente de Projeto: : 18,18 A
Capacidade de condução de corrente do cabo: 27 A
Disjuntor Adotado: 20 A
Seção Adotada: 2,5 mm²
-----------------------------------
20 &gt;= 18,18
20 &lt;= 27
1,3 * 20 &lt;= 1.45 *27
26 &lt;= 39,15
</t>
        </r>
      </text>
    </comment>
    <comment ref="K174" authorId="0" shapeId="0" xr:uid="{00000000-0006-0000-0000-000017000000}">
      <text>
        <r>
          <rPr>
            <sz val="11"/>
            <rFont val="Calibri"/>
          </rPr>
          <t>Ids do Caminho Crítico:
5662635;5662637;5662706;6050220;6050212;5662729;5595385;5595689;5599384;5595510;5595509;5595676;5595675;5595663;5595662;5595650;5595649;5595474;5595473;5595637;5595636;5595624;5595623;5595611;5595610;5595438;5595437;5595598;5595597;5595585;5595584;5595572;5595571;5595402;5595401;5595559;5595558;5595546;5599954;5601663;5601724;5601707;5601718;5601716</t>
        </r>
      </text>
    </comment>
    <comment ref="L174" authorId="0" shapeId="0" xr:uid="{00000000-0006-0000-0000-000018000000}">
      <text>
        <r>
          <rPr>
            <sz val="11"/>
            <rFont val="Calibri"/>
          </rPr>
          <t xml:space="preserve">Dados referentes ao cálculo de proteção a sobrecargas:
Corrente de Projeto: : 18,18 A
Capacidade de condução de corrente do cabo: 27 A
Disjuntor Adotado: 20 A
Seção Adotada: 2,5 mm²
-----------------------------------
20 &gt;= 18,18
20 &lt;= 27
1,3 * 20 &lt;= 1.45 *27
26 &lt;= 39,15
</t>
        </r>
      </text>
    </comment>
    <comment ref="K175" authorId="0" shapeId="0" xr:uid="{00000000-0006-0000-0000-000019000000}">
      <text>
        <r>
          <rPr>
            <sz val="11"/>
            <rFont val="Calibri"/>
          </rPr>
          <t>Ids do Caminho Crítico:
5662635;5662637;5662706;6050220;6050212;5662729;5595385;5595689;5599384;5595510;5595509;5595676;5595675;5595663;5595662;5595650;5595649;5595474;5595473;5595637;5595636;5595624;5595623;5595611;5595610;5595438;5595437;5595598;5595597;5595585;5595584;5595572;5595571;5595402;5595401;5595559;5595558;5595546;5599954;5601663;5601724;5601707;5601718;5601716;5601764</t>
        </r>
      </text>
    </comment>
    <comment ref="L175" authorId="0" shapeId="0" xr:uid="{00000000-0006-0000-0000-00001A000000}">
      <text>
        <r>
          <rPr>
            <sz val="11"/>
            <rFont val="Calibri"/>
          </rPr>
          <t xml:space="preserve">Dados referentes ao cálculo de proteção a sobrecargas:
Corrente de Projeto: : 18,18 A
Capacidade de condução de corrente do cabo: 27 A
Disjuntor Adotado: 20 A
Seção Adotada: 2,5 mm²
-----------------------------------
20 &gt;= 18,18
20 &lt;= 27
1,3 * 20 &lt;= 1.45 *27
26 &lt;= 39,15
</t>
        </r>
      </text>
    </comment>
    <comment ref="K176" authorId="0" shapeId="0" xr:uid="{00000000-0006-0000-0000-00001B000000}">
      <text>
        <r>
          <rPr>
            <sz val="11"/>
            <rFont val="Calibri"/>
          </rPr>
          <t>Ids do Caminho Crítico:
5662635;5662637;5662706;6050220;6050212;5600313;5601188;5596029;5595725;5595850;5595849;5596016;5596015;5596003;5596002;5595990;5595989;5595814;5595813;5595977;5595976;5595964;5595963;5595951;5595950;5595778;5595777;5595938;5595937;5595925;5595924;5595912;5595911;5595742;5595741;5595899;5595898;5595886;5595885;5601346;5601418;5601395;5601412;5601410;6113119</t>
        </r>
      </text>
    </comment>
    <comment ref="L176" authorId="0" shapeId="0" xr:uid="{00000000-0006-0000-0000-00001C000000}">
      <text>
        <r>
          <rPr>
            <sz val="11"/>
            <rFont val="Calibri"/>
          </rPr>
          <t xml:space="preserve">Dados referentes ao cálculo de proteção a sobrecargas:
Corrente de Projeto: : 18,18 A
Capacidade de condução de corrente do cabo: 27 A
Disjuntor Adotado: 20 A
Seção Adotada: 2,5 mm²
-----------------------------------
20 &gt;= 18,18
20 &lt;= 27
1,3 * 20 &lt;= 1.45 *27
26 &lt;= 39,15
</t>
        </r>
      </text>
    </comment>
    <comment ref="K182" authorId="0" shapeId="0" xr:uid="{00000000-0006-0000-0100-000001000000}">
      <text>
        <r>
          <rPr>
            <sz val="11"/>
            <rFont val="Calibri"/>
          </rPr>
          <t>Ids do Caminho Crítico:
5661923;5662353;5662347;6048254;6048247;5662155;5597461;5597373;5589391;5692821;5537317;5584436;5589918;5589917;5589656;5589655;5584437;5589996;5589997;5590084;5590085;5590145;5590146;5585087;5585088;5590191;5590192;5590414;5590415;5590538;5590539;5585411;5585412;5590563;5590564;5590624;5590625;5585525;5585526;5536522;5536818;5536845;5536869;5536934;5536932;5536995;5536940</t>
        </r>
      </text>
    </comment>
    <comment ref="L182" authorId="0" shapeId="0" xr:uid="{00000000-0006-0000-0100-000002000000}">
      <text>
        <r>
          <rPr>
            <sz val="11"/>
            <rFont val="Calibri"/>
          </rPr>
          <t xml:space="preserve">Dados referentes ao cálculo de proteção a sobrecargas:
Corrente de Projeto: : 10,58 A
Capacidade de condução de corrente do cabo: 19,5 A
Disjuntor Adotado: 16 A
Seção Adotada: 1,5 mm²
-----------------------------------
16 &gt;= 10,58
16 &lt;= 19,5
1,3 * 16 &lt;= 1.45 *19,5
20,8 &lt;= 28,275
</t>
        </r>
      </text>
    </comment>
    <comment ref="K183" authorId="0" shapeId="0" xr:uid="{00000000-0006-0000-0100-000003000000}">
      <text>
        <r>
          <rPr>
            <sz val="11"/>
            <rFont val="Calibri"/>
          </rPr>
          <t>Ids do Caminho Crítico:
5661923;5662353;5662347;6048254;6048247;5662155;5597461;5597373;5589391;5692821;5537317;5584436;5589918;5589917;5589656;5589655;5584437;5589996;5589997;5590084;5590085;5590145;5590146;5585087;5585088;5590191;5590192;5590414;5590415;5590538;5590539;5585411;5585412;5590563;5590564;5590624;5590625;5585525;5585526;5536522;5536818;5536845;5536869;5536934;5536932;5536995;5536940;5537219</t>
        </r>
      </text>
    </comment>
    <comment ref="L183" authorId="0" shapeId="0" xr:uid="{00000000-0006-0000-0100-000004000000}">
      <text>
        <r>
          <rPr>
            <sz val="11"/>
            <rFont val="Calibri"/>
          </rPr>
          <t xml:space="preserve">Dados referentes ao cálculo de proteção a sobrecargas:
Corrente de Projeto: : 21,95 A
Capacidade de condução de corrente do cabo: 27 A
Disjuntor Adotado: 25 A
Seção Adotada: 2,5 mm²
-----------------------------------
25 &gt;= 21,95
25 &lt;= 27
1,3 * 25 &lt;= 1.45 *27
32,5 &lt;= 39,15
</t>
        </r>
      </text>
    </comment>
    <comment ref="K184" authorId="0" shapeId="0" xr:uid="{00000000-0006-0000-0100-000005000000}">
      <text>
        <r>
          <rPr>
            <sz val="11"/>
            <rFont val="Calibri"/>
          </rPr>
          <t>Ids do Caminho Crítico:
5661923;5662353;5662347;6048254;6048247;5599087;5594691;5594816;5594815;5594982;5594981;5594969;5594968;5594956;5594955;5594780;5594779;5594943;5594942;5594930;5594929;5594917;5594916;5594744;5594743;5594904;5594903;5594891;5594890;5594878;5594877;5594708;5594707;5594865;5594864;5594852;5594851;5598098;5598432;5598558;5598570;5598610;5598679</t>
        </r>
      </text>
    </comment>
    <comment ref="L184" authorId="0" shapeId="0" xr:uid="{00000000-0006-0000-0100-000006000000}">
      <text>
        <r>
          <rPr>
            <sz val="11"/>
            <rFont val="Calibri"/>
          </rPr>
          <t xml:space="preserve">Dados referentes ao cálculo de proteção a sobrecargas:
Corrente de Projeto: : 27,24 A
Capacidade de condução de corrente do cabo: 36 A
Disjuntor Adotado: 32 A
Seção Adotada: 4 mm²
-----------------------------------
32 &gt;= 27,24
32 &lt;= 36
1,3 * 32 &lt;= 1.45 *36
41,6 &lt;= 52,2
</t>
        </r>
      </text>
    </comment>
    <comment ref="K185" authorId="0" shapeId="0" xr:uid="{00000000-0006-0000-0100-000007000000}">
      <text>
        <r>
          <rPr>
            <sz val="11"/>
            <rFont val="Calibri"/>
          </rPr>
          <t>Ids do Caminho Crítico:
5661923;5662353;5662347;6048254;6048247;5662155;5597461;5597373;5589391;5692821;5586705;5586706;5593255;5593256;5593301;5593302;5593470;5593471;5587098;5587099;5593546;5593547;5593727;5593728;5593962;5593963;5587728;5587729;5594035;5594036;5594138;5594139;5594247;5594248;5587878;5587879;5537622;5593207;5593206;5593098;5593097;5537750;5537777;5537774;5596727;5596713;5537763;5596956</t>
        </r>
      </text>
    </comment>
    <comment ref="L185" authorId="0" shapeId="0" xr:uid="{00000000-0006-0000-0100-000008000000}">
      <text>
        <r>
          <rPr>
            <sz val="11"/>
            <rFont val="Calibri"/>
          </rPr>
          <t xml:space="preserve">Dados referentes ao cálculo de proteção a sobrecargas:
Corrente de Projeto: : 27,24 A
Capacidade de condução de corrente do cabo: 36 A
Disjuntor Adotado: 32 A
Seção Adotada: 4 mm²
-----------------------------------
32 &gt;= 27,24
32 &lt;= 36
1,3 * 32 &lt;= 1.45 *36
41,6 &lt;= 52,2
</t>
        </r>
      </text>
    </comment>
    <comment ref="K186" authorId="0" shapeId="0" xr:uid="{00000000-0006-0000-0100-000009000000}">
      <text>
        <r>
          <rPr>
            <sz val="11"/>
            <rFont val="Calibri"/>
          </rPr>
          <t>Ids do Caminho Crítico:
5661923;5662353;5662347;6048254;6048247;5662155;5591030;5591156;5591155;5591309;5591308;5591296;5591295;5591120;5591119;5591283;5591282;5591270;5591269;5591257;5591256;5591084;5591083;5591244;5591243;5591231;5591230;5591218;5591217;5591048;5591047;5591205;5591204;5591192;5591191;5601946;5602162;5601983;5601994;5601992;5602016</t>
        </r>
      </text>
    </comment>
    <comment ref="L186" authorId="0" shapeId="0" xr:uid="{00000000-0006-0000-0100-00000A000000}">
      <text>
        <r>
          <rPr>
            <sz val="11"/>
            <rFont val="Calibri"/>
          </rPr>
          <t xml:space="preserve">Dados referentes ao cálculo de proteção a sobrecargas:
Corrente de Projeto: : 21,95 A
Capacidade de condução de corrente do cabo: 27 A
Disjuntor Adotado: 25 A
Seção Adotada: 2,5 mm²
-----------------------------------
25 &gt;= 21,95
25 &lt;= 27
1,3 * 25 &lt;= 1.45 *27
32,5 &lt;= 39,15
</t>
        </r>
      </text>
    </comment>
    <comment ref="K187" authorId="0" shapeId="0" xr:uid="{00000000-0006-0000-0100-00000B000000}">
      <text>
        <r>
          <rPr>
            <sz val="11"/>
            <rFont val="Calibri"/>
          </rPr>
          <t>Ids do Caminho Crítico:
5661923;5662353;5662347;6048254;6048247;5599087;5594691;5594816;5594815;5594982;5594981;5594969;5594968;5594956;5594955;5594780;5594779;5594943;5594942;5594930;5594929;5594917;5594916;5594744;5594743;5594904;5594903;5594891;5594890;5594878;5594877;5594708;5594707;5594865;5594864;5594852;5594851;5598098;5598432;5598558;5598570;5598610</t>
        </r>
      </text>
    </comment>
    <comment ref="L187" authorId="0" shapeId="0" xr:uid="{00000000-0006-0000-0100-00000C000000}">
      <text>
        <r>
          <rPr>
            <sz val="11"/>
            <rFont val="Calibri"/>
          </rPr>
          <t xml:space="preserve">Dados referentes ao cálculo de proteção a sobrecargas:
Corrente de Projeto: : 27,24 A
Capacidade de condução de corrente do cabo: 36 A
Disjuntor Adotado: 32 A
Seção Adotada: 4 mm²
-----------------------------------
32 &gt;= 27,24
32 &lt;= 36
1,3 * 32 &lt;= 1.45 *36
41,6 &lt;= 52,2
</t>
        </r>
      </text>
    </comment>
    <comment ref="K188" authorId="0" shapeId="0" xr:uid="{00000000-0006-0000-0100-00000D000000}">
      <text>
        <r>
          <rPr>
            <sz val="11"/>
            <rFont val="Calibri"/>
          </rPr>
          <t>Ids do Caminho Crítico:
5661923;5662353;5662347;6048254;6048247;5662155;5597461;5594351;5594476;5594475;5594642;5594641;5594629;5594628;5594616;5594615;5594440;5594439;5594603;5594602;5594590;5594589;5594577;5594576;5594404;5594403;5594564;5594563;5594551;5594550;5594538;5594537;5594368;5594367;5594525;5594524;5594512;5594511;5597090;5597107;5597167;5597185;5597183;5597296;5597191;5597341</t>
        </r>
      </text>
    </comment>
    <comment ref="L188" authorId="0" shapeId="0" xr:uid="{00000000-0006-0000-0100-00000E000000}">
      <text>
        <r>
          <rPr>
            <sz val="11"/>
            <rFont val="Calibri"/>
          </rPr>
          <t xml:space="preserve">Dados referentes ao cálculo de proteção a sobrecargas:
Corrente de Projeto: : 27,24 A
Capacidade de condução de corrente do cabo: 36 A
Disjuntor Adotado: 32 A
Seção Adotada: 4 mm²
-----------------------------------
32 &gt;= 27,24
32 &lt;= 36
1,3 * 32 &lt;= 1.45 *36
41,6 &lt;= 52,2
</t>
        </r>
      </text>
    </comment>
    <comment ref="K189" authorId="0" shapeId="0" xr:uid="{00000000-0006-0000-0100-00000F000000}">
      <text>
        <r>
          <rPr>
            <sz val="11"/>
            <rFont val="Calibri"/>
          </rPr>
          <t>Ids do Caminho Crítico:
5661923;5662353;5662347;6048254;6048247;5662155;5597461;5594351;5594476;5594475;5594642;5594641;5594629;5594628;5594616;5594615;5594440;5594439;5594603;5594602;5594590;5594589;5594577;5594576;5594404;5594403;5594564;5594563;5594551;5594550;5594538;5594537;5594368;5594367;5594525;5594524;5594512;5594511;5597090;5597107;5597167;5597185;5597183;5597296;5597191</t>
        </r>
      </text>
    </comment>
    <comment ref="L189" authorId="0" shapeId="0" xr:uid="{00000000-0006-0000-0100-000010000000}">
      <text>
        <r>
          <rPr>
            <sz val="11"/>
            <rFont val="Calibri"/>
          </rPr>
          <t xml:space="preserve">Dados referentes ao cálculo de proteção a sobrecargas:
Corrente de Projeto: : 27,24 A
Capacidade de condução de corrente do cabo: 36 A
Disjuntor Adotado: 32 A
Seção Adotada: 4 mm²
-----------------------------------
32 &gt;= 27,24
32 &lt;= 36
1,3 * 32 &lt;= 1.45 *36
41,6 &lt;= 52,2
</t>
        </r>
      </text>
    </comment>
    <comment ref="K190" authorId="0" shapeId="0" xr:uid="{00000000-0006-0000-0100-000011000000}">
      <text>
        <r>
          <rPr>
            <sz val="11"/>
            <rFont val="Calibri"/>
          </rPr>
          <t>Ids do Caminho Crítico:
5661923;5662353;5662347;6048254;6048247;5662155;5597461;5597373;5592373;5592499;5592498;5592652;5592651;5592639;5592638;5592463;5592462;5592626;5592625;5592613;5592612;5592600;5592599;5592427;5592426;5592587;5592586;5592574;5592573;5592561;5592560;5592391;5592390;5592548;5592547;5592535;5592534;5596196;5596208;5596201;5596225;5596223;5596401;5596231</t>
        </r>
      </text>
    </comment>
    <comment ref="L190" authorId="0" shapeId="0" xr:uid="{00000000-0006-0000-0100-000012000000}">
      <text>
        <r>
          <rPr>
            <sz val="11"/>
            <rFont val="Calibri"/>
          </rPr>
          <t xml:space="preserve">Dados referentes ao cálculo de proteção a sobrecargas:
Corrente de Projeto: : 10,58 A
Capacidade de condução de corrente do cabo: 19,5 A
Disjuntor Adotado: 16 A
Seção Adotada: 1,5 mm²
-----------------------------------
16 &gt;= 10,58
16 &lt;= 19,5
1,3 * 16 &lt;= 1.45 *19,5
20,8 &lt;= 28,275
</t>
        </r>
      </text>
    </comment>
    <comment ref="K191" authorId="0" shapeId="0" xr:uid="{00000000-0006-0000-0100-000013000000}">
      <text>
        <r>
          <rPr>
            <sz val="11"/>
            <rFont val="Calibri"/>
          </rPr>
          <t>Ids do Caminho Crítico:
5661923;5662353;5662347;6048254;6048247;5662155;5597461;5597373;5589391;5692821;5537317;5584436;5589918;5589917;5589656;5589655;5584437;5589996;5589997;5590084;5590085;5590145;5590146;5585087;5585088;5590191;5590192;5590414;5590415;5590538;5590539;5585411;5585412;5590563;5590564;5590624;5590625;5585525;5585526;5536522;5537014;5537029;5537106;5537128;5537126;5537176;5537134</t>
        </r>
      </text>
    </comment>
    <comment ref="L191" authorId="0" shapeId="0" xr:uid="{00000000-0006-0000-0100-000014000000}">
      <text>
        <r>
          <rPr>
            <sz val="11"/>
            <rFont val="Calibri"/>
          </rPr>
          <t xml:space="preserve">Dados referentes ao cálculo de proteção a sobrecargas:
Corrente de Projeto: : 10,58 A
Capacidade de condução de corrente do cabo: 19,5 A
Disjuntor Adotado: 16 A
Seção Adotada: 1,5 mm²
-----------------------------------
16 &gt;= 10,58
16 &lt;= 19,5
1,3 * 16 &lt;= 1.45 *19,5
20,8 &lt;= 28,275
</t>
        </r>
      </text>
    </comment>
    <comment ref="K192" authorId="0" shapeId="0" xr:uid="{00000000-0006-0000-0100-000015000000}">
      <text>
        <r>
          <rPr>
            <sz val="11"/>
            <rFont val="Calibri"/>
          </rPr>
          <t>Ids do Caminho Crítico:
5661923;5662353;5662347;6048254;6048247;5662155;5597461;5597373;5592373;5592499;5592498;5592652;5592651;5592639;5592638;5592463;5592462;5592626;5592625;5592613;5592612;5592600;5592599;5592427;5592426;5592587;5592586;5592574;5592573;5592561;5592560;5592391;5592390;5592548;5592547;5592535;5592534;5596090;5596117;5596104;5596134;5596132;5596179;5596169</t>
        </r>
      </text>
    </comment>
    <comment ref="L192" authorId="0" shapeId="0" xr:uid="{00000000-0006-0000-0100-000016000000}">
      <text>
        <r>
          <rPr>
            <sz val="11"/>
            <rFont val="Calibri"/>
          </rPr>
          <t xml:space="preserve">Dados referentes ao cálculo de proteção a sobrecargas:
Corrente de Projeto: : 10,58 A
Capacidade de condução de corrente do cabo: 19,5 A
Disjuntor Adotado: 16 A
Seção Adotada: 1,5 mm²
-----------------------------------
16 &gt;= 10,58
16 &lt;= 19,5
1,3 * 16 &lt;= 1.45 *19,5
20,8 &lt;= 28,275
</t>
        </r>
      </text>
    </comment>
    <comment ref="K193" authorId="0" shapeId="0" xr:uid="{00000000-0006-0000-0100-000017000000}">
      <text>
        <r>
          <rPr>
            <sz val="11"/>
            <rFont val="Calibri"/>
          </rPr>
          <t>Ids do Caminho Crítico:
5661923;5662353;5662347;6048254;6048247;5599087;5662245;5689728;5591360;5591486;5591485;5591639;5591638;5591626;5591625;5591450;5591449;5591613;5591612;5591600;5591599;5591587;5591586;5591414;5591413;5591574;5591573;5591561;5591560;5591548;5591547;5591378;5591377;5591535;5591534;5591522;5591521;5602352;5602500;5602477;5602494;5602492;5602537</t>
        </r>
      </text>
    </comment>
    <comment ref="L193" authorId="0" shapeId="0" xr:uid="{00000000-0006-0000-0100-000018000000}">
      <text>
        <r>
          <rPr>
            <sz val="11"/>
            <rFont val="Calibri"/>
          </rPr>
          <t xml:space="preserve">Dados referentes ao cálculo de proteção a sobrecargas:
Corrente de Projeto: : 21,95 A
Capacidade de condução de corrente do cabo: 27 A
Disjuntor Adotado: 25 A
Seção Adotada: 2,5 mm²
-----------------------------------
25 &gt;= 21,95
25 &lt;= 27
1,3 * 25 &lt;= 1.45 *27
32,5 &lt;= 39,15
</t>
        </r>
      </text>
    </comment>
    <comment ref="K194" authorId="0" shapeId="0" xr:uid="{00000000-0006-0000-0100-000019000000}">
      <text>
        <r>
          <rPr>
            <sz val="11"/>
            <rFont val="Calibri"/>
          </rPr>
          <t>Ids do Caminho Crítico:
5661923;5662353;5662347;6048254;6048247;5662155;5591030;5591156;5591155;5591309;5591308;5591296;5591295;5591120;5591119;5591283;5591282;5591270;5591269;5591257;5591256;5591084;5591083;5591244;5591243;5591231;5591230;5591218;5591217;5591048;5591047;5591205;5591204;5591192;5591191;5601946;5602162;5601983;5601994;5601992</t>
        </r>
      </text>
    </comment>
    <comment ref="L194" authorId="0" shapeId="0" xr:uid="{00000000-0006-0000-0100-00001A000000}">
      <text>
        <r>
          <rPr>
            <sz val="11"/>
            <rFont val="Calibri"/>
          </rPr>
          <t xml:space="preserve">Dados referentes ao cálculo de proteção a sobrecargas:
Corrente de Projeto: : 21,95 A
Capacidade de condução de corrente do cabo: 27 A
Disjuntor Adotado: 25 A
Seção Adotada: 2,5 mm²
-----------------------------------
25 &gt;= 21,95
25 &lt;= 27
1,3 * 25 &lt;= 1.45 *27
32,5 &lt;= 39,15
</t>
        </r>
      </text>
    </comment>
    <comment ref="K195" authorId="0" shapeId="0" xr:uid="{00000000-0006-0000-0100-00001B000000}">
      <text>
        <r>
          <rPr>
            <sz val="11"/>
            <rFont val="Calibri"/>
          </rPr>
          <t>Ids do Caminho Crítico:
5661923;5662353;5662347;6048254;6048247;5599087;5662245;5689728;5591360;5591486;5591485;5591639;5591638;5591626;5591625;5591450;5591449;5591613;5591612;5591600;5591599;5591587;5591586;5591414;5591413;5591574;5591573;5591561;5591560;5591548;5591547;5591378;5591377;5591535;5591534;5591522;5591521;5602352;5602500;5602477;5602494;5602492</t>
        </r>
      </text>
    </comment>
    <comment ref="L195" authorId="0" shapeId="0" xr:uid="{00000000-0006-0000-0100-00001C000000}">
      <text>
        <r>
          <rPr>
            <sz val="11"/>
            <rFont val="Calibri"/>
          </rPr>
          <t xml:space="preserve">Dados referentes ao cálculo de proteção a sobrecargas:
Corrente de Projeto: : 21,95 A
Capacidade de condução de corrente do cabo: 27 A
Disjuntor Adotado: 25 A
Seção Adotada: 2,5 mm²
-----------------------------------
25 &gt;= 21,95
25 &lt;= 27
1,3 * 25 &lt;= 1.45 *27
32,5 &lt;= 39,15
</t>
        </r>
      </text>
    </comment>
    <comment ref="K196" authorId="0" shapeId="0" xr:uid="{00000000-0006-0000-0100-00001D000000}">
      <text>
        <r>
          <rPr>
            <sz val="11"/>
            <rFont val="Calibri"/>
          </rPr>
          <t>Ids do Caminho Crítico:
5661923;5662353;5662347;6048254;6048247;5662155;5597461;5597373;5589391;5692821;5586705;5586706;5593255;5593256;5593301;5593302;5593470;5593471;5587098;5587099;5593546;5593547;5593727;5593728;5593962;5593963;5587728;5587729;5594035;5594036;5594138;5594139;5594247;5594248;5587878;5587879;5537622;5593207;5593206;5593098;5593097;5537750;5537777;5537774;5596727;5596713;5537763;5596956;5596746</t>
        </r>
      </text>
    </comment>
    <comment ref="L196" authorId="0" shapeId="0" xr:uid="{00000000-0006-0000-0100-00001E000000}">
      <text>
        <r>
          <rPr>
            <sz val="11"/>
            <rFont val="Calibri"/>
          </rPr>
          <t xml:space="preserve">Dados referentes ao cálculo de proteção a sobrecargas:
Corrente de Projeto: : 27,24 A
Capacidade de condução de corrente do cabo: 36 A
Disjuntor Adotado: 32 A
Seção Adotada: 4 mm²
-----------------------------------
32 &gt;= 27,24
32 &lt;= 36
1,3 * 32 &lt;= 1.45 *36
41,6 &lt;= 52,2
</t>
        </r>
      </text>
    </comment>
    <comment ref="K197" authorId="0" shapeId="0" xr:uid="{00000000-0006-0000-0100-00001F000000}">
      <text>
        <r>
          <rPr>
            <sz val="11"/>
            <rFont val="Calibri"/>
          </rPr>
          <t>Ids do Caminho Crítico:
5661923;5662353;5662347;6048254;6048247;5599087;5662245;5689728;5689597;5599188;5595039;5595164;5595163;5595330;5595329;5595317;5595316;5595304;5595303;5595128;5595127;5595291;5595290;5595278;5595277;5595265;5595264;5595092;5595091;5595252;5595251;5595239;5595238;5595226;5595225;5595056;5595055;5595213;5595212;5595200;5595199;5598889;5598990;5598914;5598996;5598982;5599039</t>
        </r>
      </text>
    </comment>
    <comment ref="L197" authorId="0" shapeId="0" xr:uid="{00000000-0006-0000-0100-000020000000}">
      <text>
        <r>
          <rPr>
            <sz val="11"/>
            <rFont val="Calibri"/>
          </rPr>
          <t xml:space="preserve">Dados referentes ao cálculo de proteção a sobrecargas:
Corrente de Projeto: : 27,24 A
Capacidade de condução de corrente do cabo: 36 A
Disjuntor Adotado: 32 A
Seção Adotada: 4 mm²
-----------------------------------
32 &gt;= 27,24
32 &lt;= 36
1,3 * 32 &lt;= 1.45 *36
41,6 &lt;= 52,2
</t>
        </r>
      </text>
    </comment>
    <comment ref="K198" authorId="0" shapeId="0" xr:uid="{00000000-0006-0000-0100-000021000000}">
      <text>
        <r>
          <rPr>
            <sz val="11"/>
            <rFont val="Calibri"/>
          </rPr>
          <t>Ids do Caminho Crítico:
5661923;5662353;5662347;6048254;6048247;5599087;5662245;5689728;5689597;5599188;5595039;5595164;5595163;5595330;5595329;5595317;5595316;5595304;5595303;5595128;5595127;5595291;5595290;5595278;5595277;5595265;5595264;5595092;5595091;5595252;5595251;5595239;5595238;5595226;5595225;5595056;5595055;5595213;5595212;5595200;5595199;5598889;5598990;5598914;5598996;5598982</t>
        </r>
      </text>
    </comment>
    <comment ref="L198" authorId="0" shapeId="0" xr:uid="{00000000-0006-0000-0100-000022000000}">
      <text>
        <r>
          <rPr>
            <sz val="11"/>
            <rFont val="Calibri"/>
          </rPr>
          <t xml:space="preserve">Dados referentes ao cálculo de proteção a sobrecargas:
Corrente de Projeto: : 27,24 A
Capacidade de condução de corrente do cabo: 36 A
Disjuntor Adotado: 32 A
Seção Adotada: 4 mm²
-----------------------------------
32 &gt;= 27,24
32 &lt;= 36
1,3 * 32 &lt;= 1.45 *36
41,6 &lt;= 52,2
</t>
        </r>
      </text>
    </comment>
    <comment ref="K204" authorId="0" shapeId="0" xr:uid="{00000000-0006-0000-0C00-000001000000}">
      <text>
        <r>
          <rPr>
            <sz val="11"/>
            <rFont val="Calibri"/>
          </rPr>
          <t>Ids do Caminho Crítico:
5780236;5780238;5780302;5780304;5703504;5703506;5703489;5703466;5743532;5743534;5702584;5743466;5743495;5743493;5743468;5702583;5743319;5743426;5743424;5743321;5702582</t>
        </r>
      </text>
    </comment>
    <comment ref="L204" authorId="0" shapeId="0" xr:uid="{00000000-0006-0000-0C00-000002000000}">
      <text>
        <r>
          <rPr>
            <sz val="11"/>
            <rFont val="Calibri"/>
          </rPr>
          <t xml:space="preserve">Dados referentes ao cálculo de proteção a sobrecargas:
Corrente de Projeto: : 11,69 A
Capacidade de condução de corrente do cabo: 17,5 A
Disjuntor Adotado: 16 A
Seção Adotada: 1,5 mm²
-----------------------------------
16 &gt;= 11,69
16 &lt;= 17,5
1,3 * 16 &lt;= 1.45 *17,5
20,8 &lt;= 25,375
</t>
        </r>
      </text>
    </comment>
    <comment ref="K205" authorId="0" shapeId="0" xr:uid="{00000000-0006-0000-0C00-000003000000}">
      <text>
        <r>
          <rPr>
            <sz val="11"/>
            <rFont val="Calibri"/>
          </rPr>
          <t>Ids do Caminho Crítico:
5780236;5780238;5780302;5780304;5703504;5703506;5703489;5703466;5703133;5703085;5742870;5742872;5702740;5742554;5742803;5742801;5742556;5702739;5742298;5742397;5742395;5742451;5742449;5742300;5702738</t>
        </r>
      </text>
    </comment>
    <comment ref="L205" authorId="0" shapeId="0" xr:uid="{00000000-0006-0000-0C00-000004000000}">
      <text>
        <r>
          <rPr>
            <sz val="11"/>
            <rFont val="Calibri"/>
          </rPr>
          <t xml:space="preserve">Dados referentes ao cálculo de proteção a sobrecargas:
Corrente de Projeto: : 11,69 A
Capacidade de condução de corrente do cabo: 17,5 A
Disjuntor Adotado: 16 A
Seção Adotada: 1,5 mm²
-----------------------------------
16 &gt;= 11,69
16 &lt;= 17,5
1,3 * 16 &lt;= 1.45 *17,5
20,8 &lt;= 25,375
</t>
        </r>
      </text>
    </comment>
    <comment ref="K206" authorId="0" shapeId="0" xr:uid="{00000000-0006-0000-0C00-000005000000}">
      <text>
        <r>
          <rPr>
            <sz val="11"/>
            <rFont val="Calibri"/>
          </rPr>
          <t>Ids do Caminho Crítico:
5780236;5780238;5780302;5780304;5703504;5703506;5703489;5703466;5703133;5703085;5743119;5743121;5702817;5703322;5702818;5743050;5743052;5702816;5743082;5743080;5742894;5742896;5702815;5743004;5743002</t>
        </r>
      </text>
    </comment>
    <comment ref="L206" authorId="0" shapeId="0" xr:uid="{00000000-0006-0000-0C00-000006000000}">
      <text>
        <r>
          <rPr>
            <sz val="11"/>
            <rFont val="Calibri"/>
          </rPr>
          <t xml:space="preserve">Dados referentes ao cálculo de proteção a sobrecargas:
Corrente de Projeto: : 5,84 A
Capacidade de condução de corrente do cabo: 17,5 A
Disjuntor Adotado: 10 A
Seção Adotada: 1,5 mm²
-----------------------------------
10 &gt;= 5,84
10 &lt;= 17,5
1,3 * 10 &lt;= 1.45 *17,5
13 &lt;= 25,375
</t>
        </r>
      </text>
    </comment>
    <comment ref="K212" authorId="0" shapeId="0" xr:uid="{00000000-0006-0000-0D00-000001000000}">
      <text>
        <r>
          <rPr>
            <sz val="11"/>
            <rFont val="Calibri"/>
          </rPr>
          <t>Ids do Caminho Crítico:
5704003;5704022;5704020;5703791;5744556;5744558;5702578;5744592;5744594;5744655;5744657;5702577;5744694;5744696;5744739;5744741;5702576</t>
        </r>
      </text>
    </comment>
    <comment ref="L212" authorId="0" shapeId="0" xr:uid="{00000000-0006-0000-0D00-000002000000}">
      <text>
        <r>
          <rPr>
            <sz val="11"/>
            <rFont val="Calibri"/>
          </rPr>
          <t xml:space="preserve">Dados referentes ao cálculo de proteção a sobrecargas:
Corrente de Projeto: : 11,69 A
Capacidade de condução de corrente do cabo: 17,5 A
Disjuntor Adotado: 16 A
Seção Adotada: 1,5 mm²
-----------------------------------
16 &gt;= 11,69
16 &lt;= 17,5
1,3 * 16 &lt;= 1.45 *17,5
20,8 &lt;= 25,375
</t>
        </r>
      </text>
    </comment>
    <comment ref="K213" authorId="0" shapeId="0" xr:uid="{00000000-0006-0000-0D00-000003000000}">
      <text>
        <r>
          <rPr>
            <sz val="11"/>
            <rFont val="Calibri"/>
          </rPr>
          <t>Ids do Caminho Crítico:
5704003;5704022;5704020;5703791;5703755;5703754;5744277;5744279;5702734;5744223;5744252;5744250;5744225;5702733;5744124;5744126;5702732;5744177;5744175</t>
        </r>
      </text>
    </comment>
    <comment ref="L213" authorId="0" shapeId="0" xr:uid="{00000000-0006-0000-0D00-000004000000}">
      <text>
        <r>
          <rPr>
            <sz val="11"/>
            <rFont val="Calibri"/>
          </rPr>
          <t xml:space="preserve">Dados referentes ao cálculo de proteção a sobrecargas:
Corrente de Projeto: : 11,69 A
Capacidade de condução de corrente do cabo: 17,5 A
Disjuntor Adotado: 16 A
Seção Adotada: 1,5 mm²
-----------------------------------
16 &gt;= 11,69
16 &lt;= 17,5
1,3 * 16 &lt;= 1.45 *17,5
20,8 &lt;= 25,375
</t>
        </r>
      </text>
    </comment>
    <comment ref="K214" authorId="0" shapeId="0" xr:uid="{00000000-0006-0000-0D00-000005000000}">
      <text>
        <r>
          <rPr>
            <sz val="11"/>
            <rFont val="Calibri"/>
          </rPr>
          <t>Ids do Caminho Crítico:
5704003;5704022;5704020;5703791;5703755;5703754;5743928;5743930;5702811;5703844;5703742;5743961;5743963;5743991;5743993;5702810;5744021;5744023;5744039;5744041;5702809</t>
        </r>
      </text>
    </comment>
    <comment ref="L214" authorId="0" shapeId="0" xr:uid="{00000000-0006-0000-0D00-000006000000}">
      <text>
        <r>
          <rPr>
            <sz val="11"/>
            <rFont val="Calibri"/>
          </rPr>
          <t xml:space="preserve">Dados referentes ao cálculo de proteção a sobrecargas:
Corrente de Projeto: : 5,84 A
Capacidade de condução de corrente do cabo: 17,5 A
Disjuntor Adotado: 10 A
Seção Adotada: 1,5 mm²
-----------------------------------
10 &gt;= 5,84
10 &lt;= 17,5
1,3 * 10 &lt;= 1.45 *17,5
13 &lt;= 25,375
</t>
        </r>
      </text>
    </comment>
    <comment ref="K220" authorId="0" shapeId="0" xr:uid="{00000000-0006-0000-0E00-000001000000}">
      <text>
        <r>
          <rPr>
            <sz val="11"/>
            <rFont val="Calibri"/>
          </rPr>
          <t>Ids do Caminho Crítico:
5716151;5716165;5716297;5716299;5716387;5716389;5716450;5716452;5716167;5715759;5718749;5718747;5718797;5718795;5715804;5719269;5719267;5719359;5719357;5715871;5720208;5720206;5720253;5720251;5715853;5715869;5715861;5720361;5720359;5720316;5720314;5720163;5720161;5711413;5720019;5720017;5720088;5720086;5711392;5719851;5719849;5719884;5719882;5711371;5719719;5719717;5719767;5719765;5719821;5719819</t>
        </r>
      </text>
    </comment>
    <comment ref="L220" authorId="0" shapeId="0" xr:uid="{00000000-0006-0000-0E00-000002000000}">
      <text>
        <r>
          <rPr>
            <sz val="11"/>
            <rFont val="Calibri"/>
          </rPr>
          <t xml:space="preserve">Dados referentes ao cálculo de proteção a sobrecargas:
Corrente de Projeto: : 13,64 A
Capacidade de condução de corrente do cabo: 27 A
Disjuntor Adotado: 16 A
Seção Adotada: 2,5 mm²
-----------------------------------
16 &gt;= 13,64
16 &lt;= 27
1,3 * 16 &lt;= 1.45 *27
20,8 &lt;= 39,15
</t>
        </r>
      </text>
    </comment>
    <comment ref="K221" authorId="0" shapeId="0" xr:uid="{00000000-0006-0000-0E00-000003000000}">
      <text>
        <r>
          <rPr>
            <sz val="11"/>
            <rFont val="Calibri"/>
          </rPr>
          <t>Ids do Caminho Crítico:
5716151;5716165;5716297;5716299;5716387;5716389;5716450;5716452;5716167;5715759;5718749;5718747;5718797;5718795;5715804;5719269;5719267;5719359;5719357;5715823;5719221;5719219;5711301;5719197;5719195;5711280;5719100;5719098;5719139;5719137;5711259;5718935;5718933;5719004;5719002;5719079;5719077</t>
        </r>
      </text>
    </comment>
    <comment ref="L221" authorId="0" shapeId="0" xr:uid="{00000000-0006-0000-0E00-000004000000}">
      <text>
        <r>
          <rPr>
            <sz val="11"/>
            <rFont val="Calibri"/>
          </rPr>
          <t xml:space="preserve">Dados referentes ao cálculo de proteção a sobrecargas:
Corrente de Projeto: : 15,58 A
Capacidade de condução de corrente do cabo: 27 A
Disjuntor Adotado: 16 A
Seção Adotada: 2,5 mm²
-----------------------------------
16 &gt;= 15,58
16 &lt;= 27
1,3 * 16 &lt;= 1.45 *27
20,8 &lt;= 39,15
</t>
        </r>
      </text>
    </comment>
    <comment ref="K222" authorId="0" shapeId="0" xr:uid="{00000000-0006-0000-0E00-000005000000}">
      <text>
        <r>
          <rPr>
            <sz val="11"/>
            <rFont val="Calibri"/>
          </rPr>
          <t>Ids do Caminho Crítico:
5716151;5716165;5716297;5716299;5716387;5716389;5716450;5716452;5716167;5715902;5718300;5718298;5718723;5718721;5711160;5718240;5718238;5711139;5718093;5718091;5718147;5718145;5711118;5717862;5717860;5717904;5717902;5717964;5717962</t>
        </r>
      </text>
    </comment>
    <comment ref="L222" authorId="0" shapeId="0" xr:uid="{00000000-0006-0000-0E00-000006000000}">
      <text>
        <r>
          <rPr>
            <sz val="11"/>
            <rFont val="Calibri"/>
          </rPr>
          <t xml:space="preserve">Dados referentes ao cálculo de proteção a sobrecargas:
Corrente de Projeto: : 13,64 A
Capacidade de condução de corrente do cabo: 27 A
Disjuntor Adotado: 16 A
Seção Adotada: 2,5 mm²
-----------------------------------
16 &gt;= 13,64
16 &lt;= 27
1,3 * 16 &lt;= 1.45 *27
20,8 &lt;= 39,15
</t>
        </r>
      </text>
    </comment>
    <comment ref="K223" authorId="0" shapeId="0" xr:uid="{00000000-0006-0000-0E00-000007000000}">
      <text>
        <r>
          <rPr>
            <sz val="11"/>
            <rFont val="Calibri"/>
          </rPr>
          <t>Ids do Caminho Crítico:
5714004;5714020;5714341;5714343;5714013;5714027;5714674;5714676;5714029;5714049;5714047;5714768;5714766;5715220;5715218;5715368;5715366;5714209;5714207;5714131;5714129;5711434;5716523;5716521;5716559;5716557;5711447;5713940;5713942;5713668;5713670;5711442;5711456;5713618;5713620;5711449;5711578;5714282;5714284;5713571;5713573;5711458;5711054;5716747;5716745;5716774;5716772;5716651;5716649;5711037;5716933;5716931;5716858;5716856;5716807;5716805;5711026;5717080;5717078;5716984;5716982;5716957;5716955</t>
        </r>
      </text>
    </comment>
    <comment ref="L223" authorId="0" shapeId="0" xr:uid="{00000000-0006-0000-0E00-000008000000}">
      <text>
        <r>
          <rPr>
            <sz val="11"/>
            <rFont val="Calibri"/>
          </rPr>
          <t xml:space="preserve">Dados referentes ao cálculo de proteção a sobrecargas:
Corrente de Projeto: : 6,82 A
Capacidade de condução de corrente do cabo: 27 A
Disjuntor Adotado: 10 A
Seção Adotada: 2,5 mm²
-----------------------------------
10 &gt;= 6,82
10 &lt;= 27
1,3 * 10 &lt;= 1.45 *27
13 &lt;= 39,15
</t>
        </r>
      </text>
    </comment>
    <comment ref="K224" authorId="0" shapeId="0" xr:uid="{00000000-0006-0000-0E00-000009000000}">
      <text>
        <r>
          <rPr>
            <sz val="11"/>
            <rFont val="Calibri"/>
          </rPr>
          <t>Ids do Caminho Crítico:
6049683;6049697;6049695;6049291;5709505;5709660;5709661;5709673;5709674;5709686;5709687;5709540;5709541;5709699;5709700;5709712;5709713;5709725;5709726;5709576;5709577;5709738;5709739;5709751;5709752;5709612;5709613;5709764;5709765;5709793;5720793;5730940;5720796;5720797;5720801;5720802;5720806;5720807;5727375;5727417;5727415;5727531;5727529;5726935;5726917;5720886;5720887;5730964;5720892;5720891;5720783;5720932;5720931;5720937;5720936;5720790;5721007;5721006;5721012;5721011;5720786;5720788;5720787;5721022;5721021;5721017;5721016;5721002;5721001;5720736;5720992;5720991;5720997;5720996;5720735;5720982;5720981;5720987;5720986;5720734;5720967;5720966;5720972;5720971;5720977;5720976;5726671;5730219;5730217;5730087;5730085;5730162;5730160</t>
        </r>
      </text>
    </comment>
    <comment ref="L224" authorId="0" shapeId="0" xr:uid="{00000000-0006-0000-0E00-00000A000000}">
      <text>
        <r>
          <rPr>
            <sz val="11"/>
            <rFont val="Calibri"/>
          </rPr>
          <t xml:space="preserve">Dados referentes ao cálculo de proteção a sobrecargas:
Corrente de Projeto: : 12,63 A
Capacidade de condução de corrente do cabo: 27 A
Disjuntor Adotado: 16 A
Seção Adotada: 2,5 mm²
-----------------------------------
16 &gt;= 12,63
16 &lt;= 27
1,3 * 16 &lt;= 1.45 *27
20,8 &lt;= 39,15
</t>
        </r>
      </text>
    </comment>
    <comment ref="K225" authorId="0" shapeId="0" xr:uid="{00000000-0006-0000-0E00-00000B000000}">
      <text>
        <r>
          <rPr>
            <sz val="11"/>
            <rFont val="Calibri"/>
          </rPr>
          <t>Ids do Caminho Crítico:
6049683;6049697;6049695;6049291;5709505;5709660;5709661;5709673;5709674;5709686;5709687;5709540;5709541;5709699;5709700;5709712;5709713;5709725;5709726;5709576;5709577;5709738;5709739;5709751;5709752;5709612;5709613;5709764;5709765;5709793;5720793;5730940;5720796;5720797;5720801;5720802;5720806;5720807;5727375;5727417;5727415;5727531;5727529;5726935;5726917;5720886;5720887;5730964;5720892;5720891;5720783;5720932;5720931;5720937;5720936;5720790;5721007;5721006;5721012;5721011;5720785;5720962;5720961;5720733;5720952;5720951;5720957;5720956;5720732;5720942;5720941;5720947;5720946;5726653;5729780;5729778;5729832;5729830;5729877;5729875;5726662;5729949;5729947;5730006;5730004;5730060;5730058</t>
        </r>
      </text>
    </comment>
    <comment ref="L225" authorId="0" shapeId="0" xr:uid="{00000000-0006-0000-0E00-00000C000000}">
      <text>
        <r>
          <rPr>
            <sz val="11"/>
            <rFont val="Calibri"/>
          </rPr>
          <t xml:space="preserve">Dados referentes ao cálculo de proteção a sobrecargas:
Corrente de Projeto: : 12,63 A
Capacidade de condução de corrente do cabo: 27 A
Disjuntor Adotado: 16 A
Seção Adotada: 2,5 mm²
-----------------------------------
16 &gt;= 12,63
16 &lt;= 27
1,3 * 16 &lt;= 1.45 *27
20,8 &lt;= 39,15
</t>
        </r>
      </text>
    </comment>
    <comment ref="K226" authorId="0" shapeId="0" xr:uid="{00000000-0006-0000-0E00-00000D000000}">
      <text>
        <r>
          <rPr>
            <sz val="11"/>
            <rFont val="Calibri"/>
          </rPr>
          <t>Ids do Caminho Crítico:
6049683;6049697;6049695;6049291;5709505;5709660;5709661;5709673;5709674;5709686;5709687;5709540;5709541;5709699;5709700;5709712;5709713;5709725;5709726;5709576;5709577;5709738;5709739;5709751;5709752;5709612;5709613;5709764;5709765;5709793;5720793;5730940;5720796;5720797;5720801;5720802;5720806;5720807;5727375;5727417;5727415;5727531;5727529;5726935;5726917;5720886;5720887;5730964;5720892;5720891;5720783;5720932;5720931;5720937;5720936;5720784;5720927;5720926;5720731;5720922;5720921;5730406;5730404;5720730;5720912;5720911;5720917;5720916;5720729;5720897;5720896;5720902;5720901;5720907;5720906;5726628;5729555;5729553;5729672;5729670;5729735;5729733</t>
        </r>
      </text>
    </comment>
    <comment ref="L226" authorId="0" shapeId="0" xr:uid="{00000000-0006-0000-0E00-00000E000000}">
      <text>
        <r>
          <rPr>
            <sz val="11"/>
            <rFont val="Calibri"/>
          </rPr>
          <t xml:space="preserve">Dados referentes ao cálculo de proteção a sobrecargas:
Corrente de Projeto: : 12,63 A
Capacidade de condução de corrente do cabo: 27 A
Disjuntor Adotado: 16 A
Seção Adotada: 2,5 mm²
-----------------------------------
16 &gt;= 12,63
16 &lt;= 27
1,3 * 16 &lt;= 1.45 *27
20,8 &lt;= 39,15
</t>
        </r>
      </text>
    </comment>
    <comment ref="K227" authorId="0" shapeId="0" xr:uid="{00000000-0006-0000-0E00-00000F000000}">
      <text>
        <r>
          <rPr>
            <sz val="11"/>
            <rFont val="Calibri"/>
          </rPr>
          <t>Ids do Caminho Crítico:
6049683;6049697;6049695;6049291;5709505;5709660;5709661;5709673;5709674;5709686;5709687;5709540;5709541;5709699;5709700;5709712;5709713;5709725;5709726;5709576;5709577;5709738;5709739;5709751;5709752;5709612;5709613;5709764;5709765;5709793;5720793;5730940;5720796;5720797;5720801;5720802;5720806;5720807;5727375;5727417;5727415;5727531;5727529;5726935;5726917;5720886;5720887;5730964;5720892;5720891;5720782;5720877;5720876;5720728;5720872;5720871;5730472;5730470;5720861;5720862;5720866;5720867;5721267;5720726;5720847;5720846;5720852;5720851;5720857;5720856;5721664;5729441;5729439;5729489;5729487;5729525;5729523</t>
        </r>
      </text>
    </comment>
    <comment ref="L227" authorId="0" shapeId="0" xr:uid="{00000000-0006-0000-0E00-000010000000}">
      <text>
        <r>
          <rPr>
            <sz val="11"/>
            <rFont val="Calibri"/>
          </rPr>
          <t xml:space="preserve">Dados referentes ao cálculo de proteção a sobrecargas:
Corrente de Projeto: : 12,63 A
Capacidade de condução de corrente do cabo: 27 A
Disjuntor Adotado: 16 A
Seção Adotada: 2,5 mm²
-----------------------------------
16 &gt;= 12,63
16 &lt;= 27
1,3 * 16 &lt;= 1.45 *27
20,8 &lt;= 39,15
</t>
        </r>
      </text>
    </comment>
    <comment ref="K228" authorId="0" shapeId="0" xr:uid="{00000000-0006-0000-0E00-000011000000}">
      <text>
        <r>
          <rPr>
            <sz val="11"/>
            <rFont val="Calibri"/>
          </rPr>
          <t>Ids do Caminho Crítico:
6049683;6049697;6049695;6049291;5709505;5709660;5709661;5709673;5709674;5709686;5709687;5709540;5709541;5709699;5709700;5709712;5709713;5709725;5709726;5709576;5709577;5709738;5709739;5709751;5709752;5709612;5709613;5709764;5709765;5709793;5720793;5730940;5720796;5720797;5720801;5720802;5720806;5720807;5727375;5727417;5727415;5727531;5727529;5726935;5726917;5720791;5720842;5720841;5720882;5720881;5720725;5730367;5730365;5720837;5720836;5720724;5720827;5720826;5720832;5720831;5720723;5720812;5720811;5720817;5720816;5720822;5720821;5721628;5729210;5729208;5729348;5729346;5729414;5729412</t>
        </r>
      </text>
    </comment>
    <comment ref="L228" authorId="0" shapeId="0" xr:uid="{00000000-0006-0000-0E00-000012000000}">
      <text>
        <r>
          <rPr>
            <sz val="11"/>
            <rFont val="Calibri"/>
          </rPr>
          <t xml:space="preserve">Dados referentes ao cálculo de proteção a sobrecargas:
Corrente de Projeto: : 12,63 A
Capacidade de condução de corrente do cabo: 27 A
Disjuntor Adotado: 16 A
Seção Adotada: 2,5 mm²
-----------------------------------
16 &gt;= 12,63
16 &lt;= 27
1,3 * 16 &lt;= 1.45 *27
20,8 &lt;= 39,15
</t>
        </r>
      </text>
    </comment>
    <comment ref="K229" authorId="0" shapeId="0" xr:uid="{00000000-0006-0000-0E00-000013000000}">
      <text>
        <r>
          <rPr>
            <sz val="11"/>
            <rFont val="Calibri"/>
          </rPr>
          <t>Ids do Caminho Crítico:
6049683;6049697;6049695;6049291;5709505;5709660;5709661;5709673;5709674;5709686;5709687;5709540;5709541;5709699;5709700;5709712;5709713;5709725;5709726;5709576;5709577;5709738;5709739;5709751;5709752;5709612;5709613;5709764;5709765;5709793;5728460;5728476;5728988;5728990;5728928;5728930;5728904;5728906;5728865;5728867;5728781;5728783;5728703;5728715;5730900;5730554;5730586;5730585;5730591;5730590;5730542;5730621;5730620;5730581;5730580;5730541;5730571;5730570;5730576;5730575;5730540;5730556;5730555;5730561;5730560;5730566;5730565;5730602;5730606;5730605;5730611;5730610;5730616;5730615</t>
        </r>
      </text>
    </comment>
    <comment ref="L229" authorId="0" shapeId="0" xr:uid="{00000000-0006-0000-0E00-000014000000}">
      <text>
        <r>
          <rPr>
            <sz val="11"/>
            <rFont val="Calibri"/>
          </rPr>
          <t xml:space="preserve">Dados referentes ao cálculo de proteção a sobrecargas:
Corrente de Projeto: : 12,63 A
Capacidade de condução de corrente do cabo: 27 A
Disjuntor Adotado: 16 A
Seção Adotada: 2,5 mm²
-----------------------------------
16 &gt;= 12,63
16 &lt;= 27
1,3 * 16 &lt;= 1.45 *27
20,8 &lt;= 39,15
</t>
        </r>
      </text>
    </comment>
    <comment ref="K230" authorId="0" shapeId="0" xr:uid="{00000000-0006-0000-0E00-000015000000}">
      <text>
        <r>
          <rPr>
            <sz val="11"/>
            <rFont val="Calibri"/>
          </rPr>
          <t>Ids do Caminho Crítico:
6049683;6049697;6049695;6049291;5709505;5709660;5709661;5709673;5709674;5709686;5709687;5709540;5709541;5709699;5709700;5709712;5709713;5709725;5709726;5709576;5709577;5709738;5709739;5709751;5709752;5709612;5709613;5709764;5709765;5709793;5728460;5728476;5728988;5728990;5728928;5728930;5728904;5728906;5728865;5728867;5728781;5728783;5728703;5728715;5730900;5730891;5730699;5730731;5730730;5730736;5730735;5730687;5730766;5730765;5730726;5730725;5730686;5730716;5730715;5730721;5730720;5730685;5730701;5730700;5730706;5730705;5730711;5730710;5730747;5730751;5730750;5730756;5730755;5730761;5730760</t>
        </r>
      </text>
    </comment>
    <comment ref="L230" authorId="0" shapeId="0" xr:uid="{00000000-0006-0000-0E00-000016000000}">
      <text>
        <r>
          <rPr>
            <sz val="11"/>
            <rFont val="Calibri"/>
          </rPr>
          <t xml:space="preserve">Dados referentes ao cálculo de proteção a sobrecargas:
Corrente de Projeto: : 12,63 A
Capacidade de condução de corrente do cabo: 27 A
Disjuntor Adotado: 16 A
Seção Adotada: 2,5 mm²
-----------------------------------
16 &gt;= 12,63
16 &lt;= 27
1,3 * 16 &lt;= 1.45 *27
20,8 &lt;= 39,15
</t>
        </r>
      </text>
    </comment>
    <comment ref="K236" authorId="0" shapeId="0" xr:uid="{00000000-0006-0000-0F00-000001000000}">
      <text>
        <r>
          <rPr>
            <sz val="11"/>
            <rFont val="Calibri"/>
          </rPr>
          <t>Ids do Caminho Crítico:
6085711;6085728;6085721;6053842;5735046;5735054;6053818;6053816;6053767;6053765;5735062;6053734;6053732;6053680;6053678;5734114;5734136;5734451;5734466;5734458;6053611;6053609;6053665;6053663;5734102;5734126;5734125;5734131;5734130;5734101;5734116;5734115;5734121;5734120;5734156;5734161;5734160;5734166;5734165;5734171;5734170</t>
        </r>
      </text>
    </comment>
    <comment ref="L236" authorId="0" shapeId="0" xr:uid="{00000000-0006-0000-0F00-000002000000}">
      <text>
        <r>
          <rPr>
            <sz val="11"/>
            <rFont val="Calibri"/>
          </rPr>
          <t xml:space="preserve">Dados referentes ao cálculo de proteção a sobrecargas:
Corrente de Projeto: : 11,93 A
Capacidade de condução de corrente do cabo: 24 A
Disjuntor Adotado: 16 A
Seção Adotada: 2,5 mm²
-----------------------------------
16 &gt;= 11,93
16 &lt;= 24
1,3 * 16 &lt;= 1.45 *24
20,8 &lt;= 34,8
</t>
        </r>
      </text>
    </comment>
    <comment ref="K237" authorId="0" shapeId="0" xr:uid="{00000000-0006-0000-0F00-000003000000}">
      <text>
        <r>
          <rPr>
            <sz val="11"/>
            <rFont val="Calibri"/>
          </rPr>
          <t>Ids do Caminho Crítico:
6085711;6085728;6085721;6053842;5735046;5735054;6053818;6053816;6053767;6053765;5734515;5734537;5734536;5734503;5734527;5734526;5734532;5734531;5734502;5734517;5734516;5734522;5734521;5734547;5734549;5734548;5734554;5734553;5734559;5734558</t>
        </r>
      </text>
    </comment>
    <comment ref="L237" authorId="0" shapeId="0" xr:uid="{00000000-0006-0000-0F00-000004000000}">
      <text>
        <r>
          <rPr>
            <sz val="11"/>
            <rFont val="Calibri"/>
          </rPr>
          <t xml:space="preserve">Dados referentes ao cálculo de proteção a sobrecargas:
Corrente de Projeto: : 13,64 A
Capacidade de condução de corrente do cabo: 24 A
Disjuntor Adotado: 16 A
Seção Adotada: 2,5 mm²
-----------------------------------
16 &gt;= 13,64
16 &lt;= 24
1,3 * 16 &lt;= 1.45 *24
20,8 &lt;= 34,8
</t>
        </r>
      </text>
    </comment>
    <comment ref="K238" authorId="0" shapeId="0" xr:uid="{00000000-0006-0000-0F00-000005000000}">
      <text>
        <r>
          <rPr>
            <sz val="11"/>
            <rFont val="Calibri"/>
          </rPr>
          <t>Ids do Caminho Crítico:
6085742;6053869;6053867;6085757;6085750;5735140;6054121;5735781;5735162;6054161;6054163;6054130;5735630;5735628;5735576;5735574;5734864;5734831;5734855;5734854;5734860;5734859;5734830;5734845;5734844;5734850;5734849;5734875;5734877;5734876;5734882;5734881;5734887;5734886</t>
        </r>
      </text>
    </comment>
    <comment ref="L238" authorId="0" shapeId="0" xr:uid="{00000000-0006-0000-0F00-000006000000}">
      <text>
        <r>
          <rPr>
            <sz val="11"/>
            <rFont val="Calibri"/>
          </rPr>
          <t xml:space="preserve">Dados referentes ao cálculo de proteção a sobrecargas:
Corrente de Projeto: : 13,64 A
Capacidade de condução de corrente do cabo: 24 A
Disjuntor Adotado: 16 A
Seção Adotada: 2,5 mm²
-----------------------------------
16 &gt;= 13,64
16 &lt;= 24
1,3 * 16 &lt;= 1.45 *24
20,8 &lt;= 34,8
</t>
        </r>
      </text>
    </comment>
    <comment ref="K239" authorId="0" shapeId="0" xr:uid="{00000000-0006-0000-0F00-000007000000}">
      <text>
        <r>
          <rPr>
            <sz val="11"/>
            <rFont val="Calibri"/>
          </rPr>
          <t>Ids do Caminho Crítico:
6085742;6053869;6053867;6085757;6085750;5735140;6054121;5735781;5735162;6054161;6054163;6054130;5735630;5735628;5735576;5735574;5734869;5735382;5735380;5735325;5735323;5735037;6054105;5734979;5734957;5735115;5735106;6054075;5735117;5735516;5735514;5735555;5735553;5734945;5734969;5734968;5734974;5734973;5734944;5734959;5734958;5734964;5734963;5734989;5734991;5734990;5734996;5734995;5735001;5735000</t>
        </r>
      </text>
    </comment>
    <comment ref="L239" authorId="0" shapeId="0" xr:uid="{00000000-0006-0000-0F00-000008000000}">
      <text>
        <r>
          <rPr>
            <sz val="11"/>
            <rFont val="Calibri"/>
          </rPr>
          <t xml:space="preserve">Dados referentes ao cálculo de proteção a sobrecargas:
Corrente de Projeto: : 6,82 A
Capacidade de condução de corrente do cabo: 24 A
Disjuntor Adotado: 10 A
Seção Adotada: 2,5 mm²
-----------------------------------
10 &gt;= 6,82
10 &lt;= 24
1,3 * 10 &lt;= 1.45 *24
13 &lt;= 34,8
</t>
        </r>
      </text>
    </comment>
    <comment ref="K240" authorId="0" shapeId="0" xr:uid="{00000000-0006-0000-0F00-000009000000}">
      <text>
        <r>
          <rPr>
            <sz val="11"/>
            <rFont val="Calibri"/>
          </rPr>
          <t>Ids do Caminho Crítico:
6085498;6058727;6056238;5733503;5733638;5733637;5733625;6056048;5733504;5733650;5733651;5733663;5733664;5733676;5733677;5733539;5733540;5733689;5733690;5733702;5733703;5733575;5733576;5733715;5733716;5733728;5731390;5731391;5737398;5737417;5738156;5738158;5738258;5738260;5738405;5738407;5737577;5739396;5739309;5731282;5731431;5731430;5731436;5731435;5731289;5731506;5731505;5731511;5731510;5731285;5731287;5731286;5731521;5731520;5731516;5731515;5732379;5732377;5731500;5731501;5732302;5732304;5732993;5731235;5731491;5731490;5731496;5731495;5731234;5731481;5731480;5731486;5731485;5731233;5731466;5731465;5731471;5731470;5731476;5731475</t>
        </r>
      </text>
    </comment>
    <comment ref="L240" authorId="0" shapeId="0" xr:uid="{00000000-0006-0000-0F00-00000A000000}">
      <text>
        <r>
          <rPr>
            <sz val="11"/>
            <rFont val="Calibri"/>
          </rPr>
          <t xml:space="preserve">Dados referentes ao cálculo de proteção a sobrecargas:
Corrente de Projeto: : 12,63 A
Capacidade de condução de corrente do cabo: 24 A
Disjuntor Adotado: 16 A
Seção Adotada: 2,5 mm²
-----------------------------------
16 &gt;= 12,63
16 &lt;= 24
1,3 * 16 &lt;= 1.45 *24
20,8 &lt;= 34,8
</t>
        </r>
      </text>
    </comment>
    <comment ref="K241" authorId="0" shapeId="0" xr:uid="{00000000-0006-0000-0F00-00000B000000}">
      <text>
        <r>
          <rPr>
            <sz val="11"/>
            <rFont val="Calibri"/>
          </rPr>
          <t>Ids do Caminho Crítico:
6085498;6058727;6056238;5733503;5733638;5733637;5733625;6056048;5733504;5733650;5733651;5733663;5733664;5733676;5733677;5733539;5733540;5733689;5733690;5733702;5733703;5733575;5733576;5733715;5733716;5733728;5731390;5731391;5737398;5737417;5738156;5738158;5738258;5738260;5738405;5738407;5737577;5739396;5739309;5731282;5731431;5731430;5731436;5731435;5731289;5731506;5731505;5731511;5731510;5732251;5732253;5732975;5731284;5731461;5731460;5732187;5732185;5731232;5731451;5731450;5731456;5731455;5731231;5731441;5731440;5731446;5731445;6053217;6053265;6053263;6053519;6053517;6053421;6053419</t>
        </r>
      </text>
    </comment>
    <comment ref="L241" authorId="0" shapeId="0" xr:uid="{00000000-0006-0000-0F00-00000C000000}">
      <text>
        <r>
          <rPr>
            <sz val="11"/>
            <rFont val="Calibri"/>
          </rPr>
          <t xml:space="preserve">Dados referentes ao cálculo de proteção a sobrecargas:
Corrente de Projeto: : 12,63 A
Capacidade de condução de corrente do cabo: 24 A
Disjuntor Adotado: 16 A
Seção Adotada: 2,5 mm²
-----------------------------------
16 &gt;= 12,63
16 &lt;= 24
1,3 * 16 &lt;= 1.45 *24
20,8 &lt;= 34,8
</t>
        </r>
      </text>
    </comment>
    <comment ref="K242" authorId="0" shapeId="0" xr:uid="{00000000-0006-0000-0F00-00000D000000}">
      <text>
        <r>
          <rPr>
            <sz val="11"/>
            <rFont val="Calibri"/>
          </rPr>
          <t>Ids do Caminho Crítico:
6085498;6058727;6056238;5733503;5733638;5733637;5733625;6056048;5733504;5733650;5733651;5733663;5733664;5733676;5733677;5733539;5733540;5733689;5733690;5733702;5733703;5733575;5733576;5733715;5733716;5733728;5731390;5731391;5737398;5737417;5738156;5738158;5738258;5738260;5738405;5738407;5737577;5739396;5739309;5731282;5731431;5731430;5731436;5731435;5732086;5732088;5732951;5731283;5731426;5731425;5732163;5732161;5731230;5731421;5731420;5731229;5731411;5731410;5731416;5731415;5731228;5731396;5731395;5731401;5731400;5731406;5731405</t>
        </r>
      </text>
    </comment>
    <comment ref="L242" authorId="0" shapeId="0" xr:uid="{00000000-0006-0000-0F00-00000E000000}">
      <text>
        <r>
          <rPr>
            <sz val="11"/>
            <rFont val="Calibri"/>
          </rPr>
          <t xml:space="preserve">Dados referentes ao cálculo de proteção a sobrecargas:
Corrente de Projeto: : 12,63 A
Capacidade de condução de corrente do cabo: 24 A
Disjuntor Adotado: 16 A
Seção Adotada: 2,5 mm²
-----------------------------------
16 &gt;= 12,63
16 &lt;= 24
1,3 * 16 &lt;= 1.45 *24
20,8 &lt;= 34,8
</t>
        </r>
      </text>
    </comment>
    <comment ref="K243" authorId="0" shapeId="0" xr:uid="{00000000-0006-0000-0F00-00000F000000}">
      <text>
        <r>
          <rPr>
            <sz val="11"/>
            <rFont val="Calibri"/>
          </rPr>
          <t>Ids do Caminho Crítico:
6085498;6058727;6056238;5733503;5733638;5733637;5733625;6056048;5733504;5733650;5733651;5733663;5733664;5733676;5733677;5733539;5733540;5733689;5733690;5733702;5733703;5733575;5733576;5733715;5733716;5733728;5731390;5731391;5737398;5737417;5738156;5738158;5738258;5738260;5738405;5738407;5737577;5739396;5739309;5731930;5731932;5732784;5731281;5731376;5731375;5732016;5732014;5731227;5731371;5731370;5731360;5731361;5731365;5731366;5731525;5731226;5731346;5731345;5731351;5731350;5731356;5731355</t>
        </r>
      </text>
    </comment>
    <comment ref="L243" authorId="0" shapeId="0" xr:uid="{00000000-0006-0000-0F00-000010000000}">
      <text>
        <r>
          <rPr>
            <sz val="11"/>
            <rFont val="Calibri"/>
          </rPr>
          <t xml:space="preserve">Dados referentes ao cálculo de proteção a sobrecargas:
Corrente de Projeto: : 12,63 A
Capacidade de condução de corrente do cabo: 24 A
Disjuntor Adotado: 16 A
Seção Adotada: 2,5 mm²
-----------------------------------
16 &gt;= 12,63
16 &lt;= 24
1,3 * 16 &lt;= 1.45 *24
20,8 &lt;= 34,8
</t>
        </r>
      </text>
    </comment>
    <comment ref="K244" authorId="0" shapeId="0" xr:uid="{00000000-0006-0000-0F00-000011000000}">
      <text>
        <r>
          <rPr>
            <sz val="11"/>
            <rFont val="Calibri"/>
          </rPr>
          <t>Ids do Caminho Crítico:
6085498;6058727;6056238;5733503;5733638;5733637;5733625;6056048;5733504;5733650;5733651;5733663;5733664;5733676;5733677;5733539;5733540;5733689;5733690;5733702;5733703;5733575;5733576;5733715;5733716;5733728;5731280;5731386;5737738;5737755;5737856;5737858;5737886;5737888;5737943;5737945;5737748;5739485;5739466;5731887;5732828;5732720;5731290;5731341;5731340;5731381;5731380;5731812;5731810;5731225;5731336;5731335;5731224;5731326;5731325;5731331;5731330;5731223;5731311;5731310;5731316;5731315;5731321;5731320</t>
        </r>
      </text>
    </comment>
    <comment ref="L244" authorId="0" shapeId="0" xr:uid="{00000000-0006-0000-0F00-000012000000}">
      <text>
        <r>
          <rPr>
            <sz val="11"/>
            <rFont val="Calibri"/>
          </rPr>
          <t xml:space="preserve">Dados referentes ao cálculo de proteção a sobrecargas:
Corrente de Projeto: : 12,63 A
Capacidade de condução de corrente do cabo: 24 A
Disjuntor Adotado: 16 A
Seção Adotada: 2,5 mm²
-----------------------------------
16 &gt;= 12,63
16 &lt;= 24
1,3 * 16 &lt;= 1.45 *24
20,8 &lt;= 34,8
</t>
        </r>
      </text>
    </comment>
    <comment ref="K245" authorId="0" shapeId="0" xr:uid="{00000000-0006-0000-0F00-000013000000}">
      <text>
        <r>
          <rPr>
            <sz val="11"/>
            <rFont val="Calibri"/>
          </rPr>
          <t>Ids do Caminho Crítico:
6085498;6058727;6056238;5733503;5733638;5733637;5733625;6056048;5733504;5733650;5733651;5733663;5733664;5733676;5733677;5733539;5733540;5733689;5733690;5733702;5733703;5733575;5733576;5733715;5733716;5733728;5731280;5731386;5737738;5737755;5737856;5737858;5737886;5737888;5737943;5737945;5737748;5739485;5739466;5737303;5733263;5733264;5733273;5733217;5733249;5733248;5733269;5733268;5733205;5733244;5733243;5733233;5733234;5733238;5733239;5733253;5733204;5733219;5733218;5733224;5733223;5733229;5733228</t>
        </r>
      </text>
    </comment>
    <comment ref="L245" authorId="0" shapeId="0" xr:uid="{00000000-0006-0000-0F00-000014000000}">
      <text>
        <r>
          <rPr>
            <sz val="11"/>
            <rFont val="Calibri"/>
          </rPr>
          <t xml:space="preserve">Dados referentes ao cálculo de proteção a sobrecargas:
Corrente de Projeto: : 12,63 A
Capacidade de condução de corrente do cabo: 24 A
Disjuntor Adotado: 16 A
Seção Adotada: 2,5 mm²
-----------------------------------
16 &gt;= 12,63
16 &lt;= 24
1,3 * 16 &lt;= 1.45 *24
20,8 &lt;= 34,8
</t>
        </r>
      </text>
    </comment>
    <comment ref="K246" authorId="0" shapeId="0" xr:uid="{00000000-0006-0000-0F00-000015000000}">
      <text>
        <r>
          <rPr>
            <sz val="11"/>
            <rFont val="Calibri"/>
          </rPr>
          <t>Ids do Caminho Crítico:
6085498;6058727;6056238;5733503;5733638;5733637;5733625;6056048;5733504;5733650;5733651;5733663;5733664;5733676;5733677;5733539;5733540;5733689;5733690;5733702;5733703;5733575;5733576;5733715;5733716;5733728;5731280;5731386;5737738;5737755;5737856;5737858;5737886;5737888;5737943;5737945;5737748;5739485;5739466;5737303;5733389;5733441;5733456;5733448;5733398;5733342;5733374;5733373;5733394;5733393;5733330;5733369;5733368;5733358;5733359;5733363;5733364;5733378;5733329;5733344;5733343;5733349;5733348;5733354;5733353</t>
        </r>
      </text>
    </comment>
    <comment ref="L246" authorId="0" shapeId="0" xr:uid="{00000000-0006-0000-0F00-000016000000}">
      <text>
        <r>
          <rPr>
            <sz val="11"/>
            <rFont val="Calibri"/>
          </rPr>
          <t xml:space="preserve">Dados referentes ao cálculo de proteção a sobrecargas:
Corrente de Projeto: : 12,63 A
Capacidade de condução de corrente do cabo: 24 A
Disjuntor Adotado: 16 A
Seção Adotada: 2,5 mm²
-----------------------------------
16 &gt;= 12,63
16 &lt;= 24
1,3 * 16 &lt;= 1.45 *24
20,8 &lt;= 34,8
</t>
        </r>
      </text>
    </comment>
    <comment ref="K252" authorId="0" shapeId="0" xr:uid="{00000000-0006-0000-0800-000005000000}">
      <text>
        <r>
          <rPr>
            <sz val="11"/>
            <rFont val="Calibri"/>
          </rPr>
          <t>Ids do Caminho Crítico:
5663181;6051766;6051759;5663385;5663376;5603274;5643923;5643963;5603327;5634389;5634522;5664611;5641575;5641490;5641393;5641304;5641219;5664558;5664560;5665590;6053069;6053062</t>
        </r>
      </text>
    </comment>
    <comment ref="L252" authorId="0" shapeId="0" xr:uid="{00000000-0006-0000-0800-000006000000}">
      <text>
        <r>
          <rPr>
            <sz val="11"/>
            <rFont val="Calibri"/>
          </rPr>
          <t xml:space="preserve">Dados referentes ao cálculo de proteção a sobrecargas:
Corrente de Projeto: : 36,41 A
Capacidade de condução de corrente do cabo: 45 A
Disjuntor Adotado: 40 A
Seção Adotada: 4 mm²
-----------------------------------
40 &gt;= 36,41
40 &lt;= 45
1,3 * 40 &lt;= 1.45 *45
52 &lt;= 65,25
</t>
        </r>
      </text>
    </comment>
    <comment ref="K253" authorId="0" shapeId="0" xr:uid="{00000000-0006-0000-0800-000003000000}">
      <text>
        <r>
          <rPr>
            <sz val="11"/>
            <rFont val="Calibri"/>
          </rPr>
          <t>Ids do Caminho Crítico:
5663181;6051766;6051759;5663385;5663376;5603274;5638602;5638634;5603374;5638682;5638769;5638887;5639056;5639150;5639293;5639424;5639528;5665992;5665934;5666465;5666459;6052638;6052631</t>
        </r>
      </text>
    </comment>
    <comment ref="L253" authorId="0" shapeId="0" xr:uid="{00000000-0006-0000-0800-000004000000}">
      <text>
        <r>
          <rPr>
            <sz val="11"/>
            <rFont val="Calibri"/>
          </rPr>
          <t xml:space="preserve">Dados referentes ao cálculo de proteção a sobrecargas:
Corrente de Projeto: : 38,48 A
Capacidade de condução de corrente do cabo: 45 A
Disjuntor Adotado: 40 A
Seção Adotada: 4 mm²
-----------------------------------
40 &gt;= 38,48
40 &lt;= 45
1,3 * 40 &lt;= 1.45 *45
52 &lt;= 65,25
</t>
        </r>
      </text>
    </comment>
    <comment ref="K254" authorId="0" shapeId="0" xr:uid="{00000000-0006-0000-0800-000001000000}">
      <text>
        <r>
          <rPr>
            <sz val="11"/>
            <rFont val="Calibri"/>
          </rPr>
          <t>Ids do Caminho Crítico:
5663181;6051766;6051759;5663385;5663376;5603411;5658674;5603287;5647659;5647683;5603231;5638510;5638440;5638345;5638261;5638119;5638043;5637975;5637891;5637839;5667313;5666987;6051540;6051533;5666989;5666991</t>
        </r>
      </text>
    </comment>
    <comment ref="L254" authorId="0" shapeId="0" xr:uid="{00000000-0006-0000-0800-000002000000}">
      <text>
        <r>
          <rPr>
            <sz val="11"/>
            <rFont val="Calibri"/>
          </rPr>
          <t xml:space="preserve">Dados referentes ao cálculo de proteção a sobrecargas:
Corrente de Projeto: : 66,35 A
Capacidade de condução de corrente do cabo: 80 A
Disjuntor Adotado: 70 A
Seção Adotada: 10 mm²
-----------------------------------
70 &gt;= 66,35
70 &lt;= 80
1,3 * 70 &lt;= 1.45 *80
91 &lt;= 116
</t>
        </r>
      </text>
    </comment>
    <comment ref="K261" authorId="0" shapeId="0" xr:uid="{00000000-0006-0000-0200-000001000000}">
      <text>
        <r>
          <rPr>
            <sz val="11"/>
            <rFont val="Calibri"/>
          </rPr>
          <t>Ids do Caminho Crítico:
5666987;5666989;5666991;6051540;6051533;5667055;5637623;5637547;5637452;5637373;5637300;5637195;5636995;5636790;5636963;5647176;5647167</t>
        </r>
      </text>
    </comment>
    <comment ref="L261" authorId="0" shapeId="0" xr:uid="{00000000-0006-0000-0200-000002000000}">
      <text>
        <r>
          <rPr>
            <sz val="11"/>
            <rFont val="Calibri"/>
          </rPr>
          <t xml:space="preserve">Dados referentes ao cálculo de proteção a sobrecargas:
Corrente de Projeto: : 27,24 A
Capacidade de condução de corrente do cabo: 36 A
Disjuntor Adotado: 32 A
Seção Adotada: 4 mm²
-----------------------------------
32 &gt;= 27,24
32 &lt;= 36
1,3 * 32 &lt;= 1.45 *36
41,6 &lt;= 52,2
</t>
        </r>
      </text>
    </comment>
    <comment ref="K262" authorId="0" shapeId="0" xr:uid="{00000000-0006-0000-0200-000003000000}">
      <text>
        <r>
          <rPr>
            <sz val="11"/>
            <rFont val="Calibri"/>
          </rPr>
          <t>Ids do Caminho Crítico:
5666987;5666989;5666991;6051540;6051533;5667055;5637623;5637547;5637452;5637373;5637300;5637195;5641637;5647213;5647204</t>
        </r>
      </text>
    </comment>
    <comment ref="L262" authorId="0" shapeId="0" xr:uid="{00000000-0006-0000-0200-000004000000}">
      <text>
        <r>
          <rPr>
            <sz val="11"/>
            <rFont val="Calibri"/>
          </rPr>
          <t xml:space="preserve">Dados referentes ao cálculo de proteção a sobrecargas:
Corrente de Projeto: : 5,29 A
Capacidade de condução de corrente do cabo: 10 A
Disjuntor Adotado: 10 A
Seção Adotada: 0,5 mm²
-----------------------------------
10 &gt;= 5,29
10 &lt;= 10
1,3 * 10 &lt;= 1.45 *10
13 &lt;= 14,5
</t>
        </r>
      </text>
    </comment>
    <comment ref="K263" authorId="0" shapeId="0" xr:uid="{00000000-0006-0000-0200-000005000000}">
      <text>
        <r>
          <rPr>
            <sz val="11"/>
            <rFont val="Calibri"/>
          </rPr>
          <t>Ids do Caminho Crítico:
5666987;5666989;5666991;6051540;6051533;5667055;5637623;5637547;5637452;5637373;5641651;5647246;5647237</t>
        </r>
      </text>
    </comment>
    <comment ref="L263" authorId="0" shapeId="0" xr:uid="{00000000-0006-0000-0200-000006000000}">
      <text>
        <r>
          <rPr>
            <sz val="11"/>
            <rFont val="Calibri"/>
          </rPr>
          <t xml:space="preserve">Dados referentes ao cálculo de proteção a sobrecargas:
Corrente de Projeto: : 5,29 A
Capacidade de condução de corrente do cabo: 10 A
Disjuntor Adotado: 10 A
Seção Adotada: 0,5 mm²
-----------------------------------
10 &gt;= 5,29
10 &lt;= 10
1,3 * 10 &lt;= 1.45 *10
13 &lt;= 14,5
</t>
        </r>
      </text>
    </comment>
    <comment ref="K264" authorId="0" shapeId="0" xr:uid="{00000000-0006-0000-0200-000007000000}">
      <text>
        <r>
          <rPr>
            <sz val="11"/>
            <rFont val="Calibri"/>
          </rPr>
          <t>Ids do Caminho Crítico:
5666987;5666989;5666991;6051540;6051533;5667055;5637623;5637547;5641665;5647279;5647270</t>
        </r>
      </text>
    </comment>
    <comment ref="L264" authorId="0" shapeId="0" xr:uid="{00000000-0006-0000-0200-000008000000}">
      <text>
        <r>
          <rPr>
            <sz val="11"/>
            <rFont val="Calibri"/>
          </rPr>
          <t xml:space="preserve">Dados referentes ao cálculo de proteção a sobrecargas:
Corrente de Projeto: : 5,29 A
Capacidade de condução de corrente do cabo: 10 A
Disjuntor Adotado: 10 A
Seção Adotada: 0,5 mm²
-----------------------------------
10 &gt;= 5,29
10 &lt;= 10
1,3 * 10 &lt;= 1.45 *10
13 &lt;= 14,5
</t>
        </r>
      </text>
    </comment>
    <comment ref="K265" authorId="0" shapeId="0" xr:uid="{00000000-0006-0000-0200-000009000000}">
      <text>
        <r>
          <rPr>
            <sz val="11"/>
            <rFont val="Calibri"/>
          </rPr>
          <t>Ids do Caminho Crítico:
5666987;5666989;5666991;6051540;6051533;5667055;5641679;5647312;5647303</t>
        </r>
      </text>
    </comment>
    <comment ref="L265" authorId="0" shapeId="0" xr:uid="{00000000-0006-0000-0200-00000A000000}">
      <text>
        <r>
          <rPr>
            <sz val="11"/>
            <rFont val="Calibri"/>
          </rPr>
          <t xml:space="preserve">Dados referentes ao cálculo de proteção a sobrecargas:
Corrente de Projeto: : 5,29 A
Capacidade de condução de corrente do cabo: 10 A
Disjuntor Adotado: 10 A
Seção Adotada: 0,5 mm²
-----------------------------------
10 &gt;= 5,29
10 &lt;= 10
1,3 * 10 &lt;= 1.45 *10
13 &lt;= 14,5
</t>
        </r>
      </text>
    </comment>
    <comment ref="K266" authorId="0" shapeId="0" xr:uid="{00000000-0006-0000-0200-00000B000000}">
      <text>
        <r>
          <rPr>
            <sz val="11"/>
            <rFont val="Calibri"/>
          </rPr>
          <t>Ids do Caminho Crítico:
5666987;5666989;5666991;6051540;6051533;5667313;5637839;5641713;5647348;5647339</t>
        </r>
      </text>
    </comment>
    <comment ref="L266" authorId="0" shapeId="0" xr:uid="{00000000-0006-0000-0200-00000C000000}">
      <text>
        <r>
          <rPr>
            <sz val="11"/>
            <rFont val="Calibri"/>
          </rPr>
          <t xml:space="preserve">Dados referentes ao cálculo de proteção a sobrecargas:
Corrente de Projeto: : 5,29 A
Capacidade de condução de corrente do cabo: 10 A
Disjuntor Adotado: 10 A
Seção Adotada: 0,5 mm²
-----------------------------------
10 &gt;= 5,29
10 &lt;= 10
1,3 * 10 &lt;= 1.45 *10
13 &lt;= 14,5
</t>
        </r>
      </text>
    </comment>
    <comment ref="K267" authorId="0" shapeId="0" xr:uid="{00000000-0006-0000-0200-00000D000000}">
      <text>
        <r>
          <rPr>
            <sz val="11"/>
            <rFont val="Calibri"/>
          </rPr>
          <t>Ids do Caminho Crítico:
5666987;5666989;5666991;6051540;6051533;5667313;5637839;5637891;5637975;5641727;5647421;5647412</t>
        </r>
      </text>
    </comment>
    <comment ref="L267" authorId="0" shapeId="0" xr:uid="{00000000-0006-0000-0200-00000E000000}">
      <text>
        <r>
          <rPr>
            <sz val="11"/>
            <rFont val="Calibri"/>
          </rPr>
          <t xml:space="preserve">Dados referentes ao cálculo de proteção a sobrecargas:
Corrente de Projeto: : 5,29 A
Capacidade de condução de corrente do cabo: 10 A
Disjuntor Adotado: 10 A
Seção Adotada: 0,5 mm²
-----------------------------------
10 &gt;= 5,29
10 &lt;= 10
1,3 * 10 &lt;= 1.45 *10
13 &lt;= 14,5
</t>
        </r>
      </text>
    </comment>
    <comment ref="K268" authorId="0" shapeId="0" xr:uid="{00000000-0006-0000-0200-00000F000000}">
      <text>
        <r>
          <rPr>
            <sz val="11"/>
            <rFont val="Calibri"/>
          </rPr>
          <t>Ids do Caminho Crítico:
5666987;5666989;5666991;6051540;6051533;5667313;5637839;5637891;5637975;5638043;5638119;5641741;5648086;5648077</t>
        </r>
      </text>
    </comment>
    <comment ref="L268" authorId="0" shapeId="0" xr:uid="{00000000-0006-0000-0200-000010000000}">
      <text>
        <r>
          <rPr>
            <sz val="11"/>
            <rFont val="Calibri"/>
          </rPr>
          <t xml:space="preserve">Dados referentes ao cálculo de proteção a sobrecargas:
Corrente de Projeto: : 5,29 A
Capacidade de condução de corrente do cabo: 10 A
Disjuntor Adotado: 10 A
Seção Adotada: 0,5 mm²
-----------------------------------
10 &gt;= 5,29
10 &lt;= 10
1,3 * 10 &lt;= 1.45 *10
13 &lt;= 14,5
</t>
        </r>
      </text>
    </comment>
    <comment ref="K269" authorId="0" shapeId="0" xr:uid="{00000000-0006-0000-0200-000011000000}">
      <text>
        <r>
          <rPr>
            <sz val="11"/>
            <rFont val="Calibri"/>
          </rPr>
          <t>Ids do Caminho Crítico:
5666987;5666989;5666991;6051540;6051533;5667313;5637839;5637891;5637975;5638043;5638119;5638261;5638345;5641757;5648053;5648044</t>
        </r>
      </text>
    </comment>
    <comment ref="L269" authorId="0" shapeId="0" xr:uid="{00000000-0006-0000-0200-000012000000}">
      <text>
        <r>
          <rPr>
            <sz val="11"/>
            <rFont val="Calibri"/>
          </rPr>
          <t xml:space="preserve">Dados referentes ao cálculo de proteção a sobrecargas:
Corrente de Projeto: : 5,29 A
Capacidade de condução de corrente do cabo: 10 A
Disjuntor Adotado: 10 A
Seção Adotada: 0,5 mm²
-----------------------------------
10 &gt;= 5,29
10 &lt;= 10
1,3 * 10 &lt;= 1.45 *10
13 &lt;= 14,5
</t>
        </r>
      </text>
    </comment>
    <comment ref="K270" authorId="0" shapeId="0" xr:uid="{00000000-0006-0000-0200-000013000000}">
      <text>
        <r>
          <rPr>
            <sz val="11"/>
            <rFont val="Calibri"/>
          </rPr>
          <t>Ids do Caminho Crítico:
5666987;5666989;5666991;6051540;6051533;5667313;5637839;5637891;5637975;5638043;5638119;5638261;5638345;5638440;5638510;5641775;5646053;5646044</t>
        </r>
      </text>
    </comment>
    <comment ref="L270" authorId="0" shapeId="0" xr:uid="{00000000-0006-0000-0200-000014000000}">
      <text>
        <r>
          <rPr>
            <sz val="11"/>
            <rFont val="Calibri"/>
          </rPr>
          <t xml:space="preserve">Dados referentes ao cálculo de proteção a sobrecargas:
Corrente de Projeto: : 5,29 A
Capacidade de condução de corrente do cabo: 10 A
Disjuntor Adotado: 10 A
Seção Adotada: 0,5 mm²
-----------------------------------
10 &gt;= 5,29
10 &lt;= 10
1,3 * 10 &lt;= 1.45 *10
13 &lt;= 14,5
</t>
        </r>
      </text>
    </comment>
    <comment ref="K271" authorId="0" shapeId="0" xr:uid="{00000000-0006-0000-0200-000015000000}">
      <text>
        <r>
          <rPr>
            <sz val="11"/>
            <rFont val="Calibri"/>
          </rPr>
          <t>Ids do Caminho Crítico:
5666987;5666989;5666991;6051540;6051533;5667313;5637839;5637891;5637975;5638043;5638119;5638261;5638345;5638440;5638510;5647659;5647683;5603231;5647716;5647773;5647728;5647779;5647765</t>
        </r>
      </text>
    </comment>
    <comment ref="L271" authorId="0" shapeId="0" xr:uid="{00000000-0006-0000-0200-000016000000}">
      <text>
        <r>
          <rPr>
            <sz val="11"/>
            <rFont val="Calibri"/>
          </rPr>
          <t xml:space="preserve">Dados referentes ao cálculo de proteção a sobrecargas:
Corrente de Projeto: : 5,29 A
Capacidade de condução de corrente do cabo: 10 A
Disjuntor Adotado: 10 A
Seção Adotada: 0,5 mm²
-----------------------------------
10 &gt;= 5,29
10 &lt;= 10
1,3 * 10 &lt;= 1.45 *10
13 &lt;= 14,5
</t>
        </r>
      </text>
    </comment>
    <comment ref="K272" authorId="0" shapeId="0" xr:uid="{00000000-0006-0000-0200-000017000000}">
      <text>
        <r>
          <rPr>
            <sz val="11"/>
            <rFont val="Calibri"/>
          </rPr>
          <t>Ids do Caminho Crítico:
5666987;5666989;5666991;6051540;6051533;5667055;5637623;5637547;5637452;5637373;5637300;5637195;5636995;5636790;5636552;5636935;5646714;5646705</t>
        </r>
      </text>
    </comment>
    <comment ref="L272" authorId="0" shapeId="0" xr:uid="{00000000-0006-0000-0200-000018000000}">
      <text>
        <r>
          <rPr>
            <sz val="11"/>
            <rFont val="Calibri"/>
          </rPr>
          <t xml:space="preserve">Dados referentes ao cálculo de proteção a sobrecargas:
Corrente de Projeto: : 27,24 A
Capacidade de condução de corrente do cabo: 36 A
Disjuntor Adotado: 32 A
Seção Adotada: 4 mm²
-----------------------------------
32 &gt;= 27,24
32 &lt;= 36
1,3 * 32 &lt;= 1.45 *36
41,6 &lt;= 52,2
</t>
        </r>
      </text>
    </comment>
    <comment ref="K273" authorId="0" shapeId="0" xr:uid="{00000000-0006-0000-0200-000019000000}">
      <text>
        <r>
          <rPr>
            <sz val="11"/>
            <rFont val="Calibri"/>
          </rPr>
          <t>Ids do Caminho Crítico:
5666987;5666989;5666991;6051540;6051533;5667055;5637623;5637547;5637452;5637373;5637300;5637195;5636995;5641927;5646751;5646742</t>
        </r>
      </text>
    </comment>
    <comment ref="L273" authorId="0" shapeId="0" xr:uid="{00000000-0006-0000-0200-00001A000000}">
      <text>
        <r>
          <rPr>
            <sz val="11"/>
            <rFont val="Calibri"/>
          </rPr>
          <t xml:space="preserve">Dados referentes ao cálculo de proteção a sobrecargas:
Corrente de Projeto: : 5,29 A
Capacidade de condução de corrente do cabo: 10 A
Disjuntor Adotado: 10 A
Seção Adotada: 0,5 mm²
-----------------------------------
10 &gt;= 5,29
10 &lt;= 10
1,3 * 10 &lt;= 1.45 *10
13 &lt;= 14,5
</t>
        </r>
      </text>
    </comment>
    <comment ref="K274" authorId="0" shapeId="0" xr:uid="{00000000-0006-0000-0200-00001B000000}">
      <text>
        <r>
          <rPr>
            <sz val="11"/>
            <rFont val="Calibri"/>
          </rPr>
          <t>Ids do Caminho Crítico:
5666987;5666989;5666991;6051540;6051533;5667055;5637623;5637547;5637452;5637373;5637300;5641913;5646790;5646781</t>
        </r>
      </text>
    </comment>
    <comment ref="L274" authorId="0" shapeId="0" xr:uid="{00000000-0006-0000-0200-00001C000000}">
      <text>
        <r>
          <rPr>
            <sz val="11"/>
            <rFont val="Calibri"/>
          </rPr>
          <t xml:space="preserve">Dados referentes ao cálculo de proteção a sobrecargas:
Corrente de Projeto: : 5,29 A
Capacidade de condução de corrente do cabo: 10 A
Disjuntor Adotado: 10 A
Seção Adotada: 0,5 mm²
-----------------------------------
10 &gt;= 5,29
10 &lt;= 10
1,3 * 10 &lt;= 1.45 *10
13 &lt;= 14,5
</t>
        </r>
      </text>
    </comment>
    <comment ref="K275" authorId="0" shapeId="0" xr:uid="{00000000-0006-0000-0200-00001D000000}">
      <text>
        <r>
          <rPr>
            <sz val="11"/>
            <rFont val="Calibri"/>
          </rPr>
          <t>Ids do Caminho Crítico:
5666987;5666989;5666991;6051540;6051533;5667055;5637623;5637547;5637452;5641897;5646844;5646835</t>
        </r>
      </text>
    </comment>
    <comment ref="L275" authorId="0" shapeId="0" xr:uid="{00000000-0006-0000-0200-00001E000000}">
      <text>
        <r>
          <rPr>
            <sz val="11"/>
            <rFont val="Calibri"/>
          </rPr>
          <t xml:space="preserve">Dados referentes ao cálculo de proteção a sobrecargas:
Corrente de Projeto: : 5,29 A
Capacidade de condução de corrente do cabo: 10 A
Disjuntor Adotado: 10 A
Seção Adotada: 0,5 mm²
-----------------------------------
10 &gt;= 5,29
10 &lt;= 10
1,3 * 10 &lt;= 1.45 *10
13 &lt;= 14,5
</t>
        </r>
      </text>
    </comment>
    <comment ref="K276" authorId="0" shapeId="0" xr:uid="{00000000-0006-0000-0200-00001F000000}">
      <text>
        <r>
          <rPr>
            <sz val="11"/>
            <rFont val="Calibri"/>
          </rPr>
          <t>Ids do Caminho Crítico:
5666987;5666989;5666991;6051540;6051533;5667055;5637623;5641877;5646884;5646875</t>
        </r>
      </text>
    </comment>
    <comment ref="L276" authorId="0" shapeId="0" xr:uid="{00000000-0006-0000-0200-000020000000}">
      <text>
        <r>
          <rPr>
            <sz val="11"/>
            <rFont val="Calibri"/>
          </rPr>
          <t xml:space="preserve">Dados referentes ao cálculo de proteção a sobrecargas:
Corrente de Projeto: : 5,29 A
Capacidade de condução de corrente do cabo: 10 A
Disjuntor Adotado: 10 A
Seção Adotada: 0,5 mm²
-----------------------------------
10 &gt;= 5,29
10 &lt;= 10
1,3 * 10 &lt;= 1.45 *10
13 &lt;= 14,5
</t>
        </r>
      </text>
    </comment>
    <comment ref="K277" authorId="0" shapeId="0" xr:uid="{00000000-0006-0000-0200-000021000000}">
      <text>
        <r>
          <rPr>
            <sz val="11"/>
            <rFont val="Calibri"/>
          </rPr>
          <t>Ids do Caminho Crítico:
5666987;5666989;5666991;6051540;6051533;5667313;5641861;5646921;5646912</t>
        </r>
      </text>
    </comment>
    <comment ref="L277" authorId="0" shapeId="0" xr:uid="{00000000-0006-0000-0200-000022000000}">
      <text>
        <r>
          <rPr>
            <sz val="11"/>
            <rFont val="Calibri"/>
          </rPr>
          <t xml:space="preserve">Dados referentes ao cálculo de proteção a sobrecargas:
Corrente de Projeto: : 5,29 A
Capacidade de condução de corrente do cabo: 10 A
Disjuntor Adotado: 10 A
Seção Adotada: 0,5 mm²
-----------------------------------
10 &gt;= 5,29
10 &lt;= 10
1,3 * 10 &lt;= 1.45 *10
13 &lt;= 14,5
</t>
        </r>
      </text>
    </comment>
    <comment ref="K278" authorId="0" shapeId="0" xr:uid="{00000000-0006-0000-0200-000023000000}">
      <text>
        <r>
          <rPr>
            <sz val="11"/>
            <rFont val="Calibri"/>
          </rPr>
          <t>Ids do Caminho Crítico:
5666987;5666989;5666991;6051540;6051533;5667313;5637839;5637891;5641843;5646446;5646437</t>
        </r>
      </text>
    </comment>
    <comment ref="L278" authorId="0" shapeId="0" xr:uid="{00000000-0006-0000-0200-000024000000}">
      <text>
        <r>
          <rPr>
            <sz val="11"/>
            <rFont val="Calibri"/>
          </rPr>
          <t xml:space="preserve">Dados referentes ao cálculo de proteção a sobrecargas:
Corrente de Projeto: : 5,29 A
Capacidade de condução de corrente do cabo: 10 A
Disjuntor Adotado: 10 A
Seção Adotada: 0,5 mm²
-----------------------------------
10 &gt;= 5,29
10 &lt;= 10
1,3 * 10 &lt;= 1.45 *10
13 &lt;= 14,5
</t>
        </r>
      </text>
    </comment>
    <comment ref="K279" authorId="0" shapeId="0" xr:uid="{00000000-0006-0000-0200-000025000000}">
      <text>
        <r>
          <rPr>
            <sz val="11"/>
            <rFont val="Calibri"/>
          </rPr>
          <t>Ids do Caminho Crítico:
5666987;5666989;5666991;6051540;6051533;5667313;5637839;5637891;5637975;5638043;5641823;5646346;5646337</t>
        </r>
      </text>
    </comment>
    <comment ref="L279" authorId="0" shapeId="0" xr:uid="{00000000-0006-0000-0200-000026000000}">
      <text>
        <r>
          <rPr>
            <sz val="11"/>
            <rFont val="Calibri"/>
          </rPr>
          <t xml:space="preserve">Dados referentes ao cálculo de proteção a sobrecargas:
Corrente de Projeto: : 5,29 A
Capacidade de condução de corrente do cabo: 10 A
Disjuntor Adotado: 10 A
Seção Adotada: 0,5 mm²
-----------------------------------
10 &gt;= 5,29
10 &lt;= 10
1,3 * 10 &lt;= 1.45 *10
13 &lt;= 14,5
</t>
        </r>
      </text>
    </comment>
    <comment ref="K280" authorId="0" shapeId="0" xr:uid="{00000000-0006-0000-0200-000027000000}">
      <text>
        <r>
          <rPr>
            <sz val="11"/>
            <rFont val="Calibri"/>
          </rPr>
          <t>Ids do Caminho Crítico:
5666987;5666989;5666991;6051540;6051533;5667313;5637839;5637891;5637975;5638043;5638119;5638261;5641807;5646249;5646240</t>
        </r>
      </text>
    </comment>
    <comment ref="L280" authorId="0" shapeId="0" xr:uid="{00000000-0006-0000-0200-000028000000}">
      <text>
        <r>
          <rPr>
            <sz val="11"/>
            <rFont val="Calibri"/>
          </rPr>
          <t xml:space="preserve">Dados referentes ao cálculo de proteção a sobrecargas:
Corrente de Projeto: : 5,29 A
Capacidade de condução de corrente do cabo: 10 A
Disjuntor Adotado: 10 A
Seção Adotada: 0,5 mm²
-----------------------------------
10 &gt;= 5,29
10 &lt;= 10
1,3 * 10 &lt;= 1.45 *10
13 &lt;= 14,5
</t>
        </r>
      </text>
    </comment>
    <comment ref="K281" authorId="0" shapeId="0" xr:uid="{00000000-0006-0000-0200-000029000000}">
      <text>
        <r>
          <rPr>
            <sz val="11"/>
            <rFont val="Calibri"/>
          </rPr>
          <t>Ids do Caminho Crítico:
5666987;5666989;5666991;6051540;6051533;5667313;5637839;5637891;5637975;5638043;5638119;5638261;5638345;5638440;5641791;5646153;5646144</t>
        </r>
      </text>
    </comment>
    <comment ref="L281" authorId="0" shapeId="0" xr:uid="{00000000-0006-0000-0200-00002A000000}">
      <text>
        <r>
          <rPr>
            <sz val="11"/>
            <rFont val="Calibri"/>
          </rPr>
          <t xml:space="preserve">Dados referentes ao cálculo de proteção a sobrecargas:
Corrente de Projeto: : 5,29 A
Capacidade de condução de corrente do cabo: 10 A
Disjuntor Adotado: 10 A
Seção Adotada: 0,5 mm²
-----------------------------------
10 &gt;= 5,29
10 &lt;= 10
1,3 * 10 &lt;= 1.45 *10
13 &lt;= 14,5
</t>
        </r>
      </text>
    </comment>
    <comment ref="K282" authorId="0" shapeId="0" xr:uid="{00000000-0006-0000-0200-00002B000000}">
      <text>
        <r>
          <rPr>
            <sz val="11"/>
            <rFont val="Calibri"/>
          </rPr>
          <t>Ids do Caminho Crítico:
5666987;5666989;5666991;6051540;6051533;5667313;5637839;5637891;5637975;5638043;5638119;5638261;5638345;5638440;5638510;5647659;5647683;5603231;5603287;5648326;5648387;5648575;5648412;5648581;5648567</t>
        </r>
      </text>
    </comment>
    <comment ref="L282" authorId="0" shapeId="0" xr:uid="{00000000-0006-0000-0200-00002C000000}">
      <text>
        <r>
          <rPr>
            <sz val="11"/>
            <rFont val="Calibri"/>
          </rPr>
          <t xml:space="preserve">Dados referentes ao cálculo de proteção a sobrecargas:
Corrente de Projeto: : 21,95 A
Capacidade de condução de corrente do cabo: 27 A
Disjuntor Adotado: 25 A
Seção Adotada: 2,5 mm²
-----------------------------------
25 &gt;= 21,95
25 &lt;= 27
1,3 * 25 &lt;= 1.45 *27
32,5 &lt;= 39,15
</t>
        </r>
      </text>
    </comment>
    <comment ref="K283" authorId="0" shapeId="0" xr:uid="{00000000-0006-0000-0200-00002D000000}">
      <text>
        <r>
          <rPr>
            <sz val="11"/>
            <rFont val="Calibri"/>
          </rPr>
          <t>Ids do Caminho Crítico:
5666987;5666989;5666991;6051540;6051533;5667313;5637839;5637891;5637975;5638043;5638119;5638261;5638345;5638440;5638510;5647659;5647683;5603231;5603287;5648326;5648387;5648575;5648412;5648581;5648567;5648761</t>
        </r>
      </text>
    </comment>
    <comment ref="L283" authorId="0" shapeId="0" xr:uid="{00000000-0006-0000-0200-00002E000000}">
      <text>
        <r>
          <rPr>
            <sz val="11"/>
            <rFont val="Calibri"/>
          </rPr>
          <t xml:space="preserve">Dados referentes ao cálculo de proteção a sobrecargas:
Corrente de Projeto: : 21,95 A
Capacidade de condução de corrente do cabo: 27 A
Disjuntor Adotado: 25 A
Seção Adotada: 2,5 mm²
-----------------------------------
25 &gt;= 21,95
25 &lt;= 27
1,3 * 25 &lt;= 1.45 *27
32,5 &lt;= 39,15
</t>
        </r>
      </text>
    </comment>
    <comment ref="K284" authorId="0" shapeId="0" xr:uid="{00000000-0006-0000-0200-00002F000000}">
      <text>
        <r>
          <rPr>
            <sz val="11"/>
            <rFont val="Calibri"/>
          </rPr>
          <t>Ids do Caminho Crítico:
5666987;5666989;5666991;6051540;6051533;5667313;5637839;5637891;5637975;5638043;5638119;5638261;5638345;5638440;5638510;5647659;5647683;5603231;5603287;5648326;5648387;5648575;5648412;5648581;5648567;5648761;5648781</t>
        </r>
      </text>
    </comment>
    <comment ref="L284" authorId="0" shapeId="0" xr:uid="{00000000-0006-0000-0200-000030000000}">
      <text>
        <r>
          <rPr>
            <sz val="11"/>
            <rFont val="Calibri"/>
          </rPr>
          <t xml:space="preserve">Dados referentes ao cálculo de proteção a sobrecargas:
Corrente de Projeto: : 21,95 A
Capacidade de condução de corrente do cabo: 27 A
Disjuntor Adotado: 25 A
Seção Adotada: 2,5 mm²
-----------------------------------
25 &gt;= 21,95
25 &lt;= 27
1,3 * 25 &lt;= 1.45 *27
32,5 &lt;= 39,15
</t>
        </r>
      </text>
    </comment>
    <comment ref="K285" authorId="0" shapeId="0" xr:uid="{00000000-0006-0000-0200-000031000000}">
      <text>
        <r>
          <rPr>
            <sz val="11"/>
            <rFont val="Calibri"/>
          </rPr>
          <t>Ids do Caminho Crítico:
5666987;5666989;5666991;6051540;6051533;5667055;5637623;5637547;5637452;5637373;5637300;5637195;5636995;5636790;5636552;5636166;5636472;5648203;5648194</t>
        </r>
      </text>
    </comment>
    <comment ref="L285" authorId="0" shapeId="0" xr:uid="{00000000-0006-0000-0200-000032000000}">
      <text>
        <r>
          <rPr>
            <sz val="11"/>
            <rFont val="Calibri"/>
          </rPr>
          <t xml:space="preserve">Dados referentes ao cálculo de proteção a sobrecargas:
Corrente de Projeto: : 27,24 A
Capacidade de condução de corrente do cabo: 36 A
Disjuntor Adotado: 32 A
Seção Adotada: 4 mm²
-----------------------------------
32 &gt;= 27,24
32 &lt;= 36
1,3 * 32 &lt;= 1.45 *36
41,6 &lt;= 52,2
</t>
        </r>
      </text>
    </comment>
    <comment ref="K291" authorId="0" shapeId="0" xr:uid="{00000000-0006-0000-0300-000001000000}">
      <text>
        <r>
          <rPr>
            <sz val="11"/>
            <rFont val="Calibri"/>
          </rPr>
          <t>Ids do Caminho Crítico:
5664558;6053069;6053062;5664560;5665590;5641219;5641304;5641393;5641490;5641575;5664611;5634522;5634389;5644025;5644036;5644034</t>
        </r>
      </text>
    </comment>
    <comment ref="L291" authorId="0" shapeId="0" xr:uid="{00000000-0006-0000-0300-000002000000}">
      <text>
        <r>
          <rPr>
            <sz val="11"/>
            <rFont val="Calibri"/>
          </rPr>
          <t xml:space="preserve">Dados referentes ao cálculo de proteção a sobrecargas:
Corrente de Projeto: : 5,29 A
Capacidade de condução de corrente do cabo: 10 A
Disjuntor Adotado: 10 A
Seção Adotada: 0,5 mm²
-----------------------------------
10 &gt;= 5,29
10 &lt;= 10
1,3 * 10 &lt;= 1.45 *10
13 &lt;= 14,5
</t>
        </r>
      </text>
    </comment>
    <comment ref="K292" authorId="0" shapeId="0" xr:uid="{00000000-0006-0000-0300-000003000000}">
      <text>
        <r>
          <rPr>
            <sz val="11"/>
            <rFont val="Calibri"/>
          </rPr>
          <t>Ids do Caminho Crítico:
5664558;6053069;6053062;5664560;5665590;5641219;5641304;5641393;5641490;5641575;5664611;5634522;5644042;5644089;5644080</t>
        </r>
      </text>
    </comment>
    <comment ref="L292" authorId="0" shapeId="0" xr:uid="{00000000-0006-0000-0300-000004000000}">
      <text>
        <r>
          <rPr>
            <sz val="11"/>
            <rFont val="Calibri"/>
          </rPr>
          <t xml:space="preserve">Dados referentes ao cálculo de proteção a sobrecargas:
Corrente de Projeto: : 8,18 A
Capacidade de condução de corrente do cabo: 10 A
Disjuntor Adotado: 10 A
Seção Adotada: 0,5 mm²
-----------------------------------
10 &gt;= 8,18
10 &lt;= 10
1,3 * 10 &lt;= 1.45 *10
13 &lt;= 14,5
</t>
        </r>
      </text>
    </comment>
    <comment ref="K293" authorId="0" shapeId="0" xr:uid="{00000000-0006-0000-0300-000005000000}">
      <text>
        <r>
          <rPr>
            <sz val="11"/>
            <rFont val="Calibri"/>
          </rPr>
          <t>Ids do Caminho Crítico:
5664558;6053069;6053062;5664560;5665590;5641219;5641304;5641393;5641490;5644234;5644776;5644767</t>
        </r>
      </text>
    </comment>
    <comment ref="L293" authorId="0" shapeId="0" xr:uid="{00000000-0006-0000-0300-000006000000}">
      <text>
        <r>
          <rPr>
            <sz val="11"/>
            <rFont val="Calibri"/>
          </rPr>
          <t xml:space="preserve">Dados referentes ao cálculo de proteção a sobrecargas:
Corrente de Projeto: : 10,58 A
Capacidade de condução de corrente do cabo: 19,5 A
Disjuntor Adotado: 16 A
Seção Adotada: 1,5 mm²
-----------------------------------
16 &gt;= 10,58
16 &lt;= 19,5
1,3 * 16 &lt;= 1.45 *19,5
20,8 &lt;= 28,275
</t>
        </r>
      </text>
    </comment>
    <comment ref="K294" authorId="0" shapeId="0" xr:uid="{00000000-0006-0000-0300-000007000000}">
      <text>
        <r>
          <rPr>
            <sz val="11"/>
            <rFont val="Calibri"/>
          </rPr>
          <t>Ids do Caminho Crítico:
5664558;6053069;6053062;5664560;5665590;5641219;5641304;5644220;5644724;5644715</t>
        </r>
      </text>
    </comment>
    <comment ref="L294" authorId="0" shapeId="0" xr:uid="{00000000-0006-0000-0300-000008000000}">
      <text>
        <r>
          <rPr>
            <sz val="11"/>
            <rFont val="Calibri"/>
          </rPr>
          <t xml:space="preserve">Dados referentes ao cálculo de proteção a sobrecargas:
Corrente de Projeto: : 8,18 A
Capacidade de condução de corrente do cabo: 10 A
Disjuntor Adotado: 10 A
Seção Adotada: 0,5 mm²
-----------------------------------
10 &gt;= 8,18
10 &lt;= 10
1,3 * 10 &lt;= 1.45 *10
13 &lt;= 14,5
</t>
        </r>
      </text>
    </comment>
    <comment ref="K295" authorId="0" shapeId="0" xr:uid="{00000000-0006-0000-0300-000009000000}">
      <text>
        <r>
          <rPr>
            <sz val="11"/>
            <rFont val="Calibri"/>
          </rPr>
          <t>Ids do Caminho Crítico:
5664558;6053069;6053062;5664560;5665590;5665350;5644206;5644637;5644628</t>
        </r>
      </text>
    </comment>
    <comment ref="L295" authorId="0" shapeId="0" xr:uid="{00000000-0006-0000-0300-00000A000000}">
      <text>
        <r>
          <rPr>
            <sz val="11"/>
            <rFont val="Calibri"/>
          </rPr>
          <t xml:space="preserve">Dados referentes ao cálculo de proteção a sobrecargas:
Corrente de Projeto: : 8,18 A
Capacidade de condução de corrente do cabo: 10 A
Disjuntor Adotado: 10 A
Seção Adotada: 0,5 mm²
-----------------------------------
10 &gt;= 8,18
10 &lt;= 10
1,3 * 10 &lt;= 1.45 *10
13 &lt;= 14,5
</t>
        </r>
      </text>
    </comment>
    <comment ref="K296" authorId="0" shapeId="0" xr:uid="{00000000-0006-0000-0300-00000B000000}">
      <text>
        <r>
          <rPr>
            <sz val="11"/>
            <rFont val="Calibri"/>
          </rPr>
          <t>Ids do Caminho Crítico:
5664558;6053069;6053062;5664560;5665590;5665350;5641149;5641074;5644130;5644175;5644166</t>
        </r>
      </text>
    </comment>
    <comment ref="L296" authorId="0" shapeId="0" xr:uid="{00000000-0006-0000-0300-00000C000000}">
      <text>
        <r>
          <rPr>
            <sz val="11"/>
            <rFont val="Calibri"/>
          </rPr>
          <t xml:space="preserve">Dados referentes ao cálculo de proteção a sobrecargas:
Corrente de Projeto: : 5,29 A
Capacidade de condução de corrente do cabo: 10 A
Disjuntor Adotado: 10 A
Seção Adotada: 0,5 mm²
-----------------------------------
10 &gt;= 5,29
10 &lt;= 10
1,3 * 10 &lt;= 1.45 *10
13 &lt;= 14,5
</t>
        </r>
      </text>
    </comment>
    <comment ref="K297" authorId="0" shapeId="0" xr:uid="{00000000-0006-0000-0300-00000D000000}">
      <text>
        <r>
          <rPr>
            <sz val="11"/>
            <rFont val="Calibri"/>
          </rPr>
          <t>Ids do Caminho Crítico:
5664558;6053069;6053062;5664560;5665590;5665350;5641149;5641074;5640949;5640851;5644952;5913566;5913547;5913560;5913558</t>
        </r>
      </text>
    </comment>
    <comment ref="L297" authorId="0" shapeId="0" xr:uid="{00000000-0006-0000-0300-00000E000000}">
      <text>
        <r>
          <rPr>
            <sz val="11"/>
            <rFont val="Calibri"/>
          </rPr>
          <t xml:space="preserve">Dados referentes ao cálculo de proteção a sobrecargas:
Corrente de Projeto: : 21,95 A
Capacidade de condução de corrente do cabo: 27 A
Disjuntor Adotado: 25 A
Seção Adotada: 2,5 mm²
-----------------------------------
25 &gt;= 21,95
25 &lt;= 27
1,3 * 25 &lt;= 1.45 *27
32,5 &lt;= 39,15
</t>
        </r>
      </text>
    </comment>
    <comment ref="K298" authorId="0" shapeId="0" xr:uid="{00000000-0006-0000-0300-00000F000000}">
      <text>
        <r>
          <rPr>
            <sz val="11"/>
            <rFont val="Calibri"/>
          </rPr>
          <t>Ids do Caminho Crítico:
5664558;6053069;6053062;5664560;5665590;5665350;5641149;5641074;5640949;5640851;5640920;5644981;5913534;5913499;5913528;5913526</t>
        </r>
      </text>
    </comment>
    <comment ref="L298" authorId="0" shapeId="0" xr:uid="{00000000-0006-0000-0300-000010000000}">
      <text>
        <r>
          <rPr>
            <sz val="11"/>
            <rFont val="Calibri"/>
          </rPr>
          <t xml:space="preserve">Dados referentes ao cálculo de proteção a sobrecargas:
Corrente de Projeto: : 21,95 A
Capacidade de condução de corrente do cabo: 27 A
Disjuntor Adotado: 25 A
Seção Adotada: 2,5 mm²
-----------------------------------
25 &gt;= 21,95
25 &lt;= 27
1,3 * 25 &lt;= 1.45 *27
32,5 &lt;= 39,15
</t>
        </r>
      </text>
    </comment>
    <comment ref="K299" authorId="0" shapeId="0" xr:uid="{00000000-0006-0000-0300-000011000000}">
      <text>
        <r>
          <rPr>
            <sz val="11"/>
            <rFont val="Calibri"/>
          </rPr>
          <t>Ids do Caminho Crítico:
5664558;6053069;6053062;5664560;5665590;5665350;5641149;5641074;5640949;5644890;5644903;5644898;5645220;5644909;5645226;5645212</t>
        </r>
      </text>
    </comment>
    <comment ref="L299" authorId="0" shapeId="0" xr:uid="{00000000-0006-0000-0300-000012000000}">
      <text>
        <r>
          <rPr>
            <sz val="11"/>
            <rFont val="Calibri"/>
          </rPr>
          <t xml:space="preserve">Dados referentes ao cálculo de proteção a sobrecargas:
Corrente de Projeto: : 10,58 A
Capacidade de condução de corrente do cabo: 19,5 A
Disjuntor Adotado: 16 A
Seção Adotada: 1,5 mm²
-----------------------------------
16 &gt;= 10,58
16 &lt;= 19,5
1,3 * 16 &lt;= 1.45 *19,5
20,8 &lt;= 28,275
</t>
        </r>
      </text>
    </comment>
    <comment ref="K300" authorId="0" shapeId="0" xr:uid="{00000000-0006-0000-0300-000013000000}">
      <text>
        <r>
          <rPr>
            <sz val="11"/>
            <rFont val="Calibri"/>
          </rPr>
          <t>Ids do Caminho Crítico:
5664558;6053069;6053062;5664560;5665590;5665350;5641149;5644876;5645377;5645368</t>
        </r>
      </text>
    </comment>
    <comment ref="L300" authorId="0" shapeId="0" xr:uid="{00000000-0006-0000-0300-000014000000}">
      <text>
        <r>
          <rPr>
            <sz val="11"/>
            <rFont val="Calibri"/>
          </rPr>
          <t xml:space="preserve">Dados referentes ao cálculo de proteção a sobrecargas:
Corrente de Projeto: : 5,29 A
Capacidade de condução de corrente do cabo: 10 A
Disjuntor Adotado: 10 A
Seção Adotada: 0,5 mm²
-----------------------------------
10 &gt;= 5,29
10 &lt;= 10
1,3 * 10 &lt;= 1.45 *10
13 &lt;= 14,5
</t>
        </r>
      </text>
    </comment>
    <comment ref="K301" authorId="0" shapeId="0" xr:uid="{00000000-0006-0000-0300-000015000000}">
      <text>
        <r>
          <rPr>
            <sz val="11"/>
            <rFont val="Calibri"/>
          </rPr>
          <t>Ids do Caminho Crítico:
5664558;6053069;6053062;5664560;5665590;5641219;5644811;5644824;5644819;5645778;5644843;5645784;5645770</t>
        </r>
      </text>
    </comment>
    <comment ref="L301" authorId="0" shapeId="0" xr:uid="{00000000-0006-0000-0300-000016000000}">
      <text>
        <r>
          <rPr>
            <sz val="11"/>
            <rFont val="Calibri"/>
          </rPr>
          <t xml:space="preserve">Dados referentes ao cálculo de proteção a sobrecargas:
Corrente de Projeto: : 5,29 A
Capacidade de condução de corrente do cabo: 10 A
Disjuntor Adotado: 10 A
Seção Adotada: 0,5 mm²
-----------------------------------
10 &gt;= 5,29
10 &lt;= 10
1,3 * 10 &lt;= 1.45 *10
13 &lt;= 14,5
</t>
        </r>
      </text>
    </comment>
    <comment ref="K302" authorId="0" shapeId="0" xr:uid="{00000000-0006-0000-0300-000017000000}">
      <text>
        <r>
          <rPr>
            <sz val="11"/>
            <rFont val="Calibri"/>
          </rPr>
          <t>Ids do Caminho Crítico:
5664558;6053069;6053062;5664560;5665590;5641219;5641304;5641393;5644797;5645717;5645708</t>
        </r>
      </text>
    </comment>
    <comment ref="L302" authorId="0" shapeId="0" xr:uid="{00000000-0006-0000-0300-000018000000}">
      <text>
        <r>
          <rPr>
            <sz val="11"/>
            <rFont val="Calibri"/>
          </rPr>
          <t xml:space="preserve">Dados referentes ao cálculo de proteção a sobrecargas:
Corrente de Projeto: : 5,29 A
Capacidade de condução de corrente do cabo: 10 A
Disjuntor Adotado: 10 A
Seção Adotada: 0,5 mm²
-----------------------------------
10 &gt;= 5,29
10 &lt;= 10
1,3 * 10 &lt;= 1.45 *10
13 &lt;= 14,5
</t>
        </r>
      </text>
    </comment>
    <comment ref="K303" authorId="0" shapeId="0" xr:uid="{00000000-0006-0000-0300-000019000000}">
      <text>
        <r>
          <rPr>
            <sz val="11"/>
            <rFont val="Calibri"/>
          </rPr>
          <t>Ids do Caminho Crítico:
5664558;6053069;6053062;5664560;5665590;5641219;5641304;5641393;5641490;5641575;5642330;5645565;5645556</t>
        </r>
      </text>
    </comment>
    <comment ref="L303" authorId="0" shapeId="0" xr:uid="{00000000-0006-0000-0300-00001A000000}">
      <text>
        <r>
          <rPr>
            <sz val="11"/>
            <rFont val="Calibri"/>
          </rPr>
          <t xml:space="preserve">Dados referentes ao cálculo de proteção a sobrecargas:
Corrente de Projeto: : 5,29 A
Capacidade de condução de corrente do cabo: 10 A
Disjuntor Adotado: 10 A
Seção Adotada: 0,5 mm²
-----------------------------------
10 &gt;= 5,29
10 &lt;= 10
1,3 * 10 &lt;= 1.45 *10
13 &lt;= 14,5
</t>
        </r>
      </text>
    </comment>
    <comment ref="K304" authorId="0" shapeId="0" xr:uid="{00000000-0006-0000-0300-00001B000000}">
      <text>
        <r>
          <rPr>
            <sz val="11"/>
            <rFont val="Calibri"/>
          </rPr>
          <t>Ids do Caminho Crítico:
5664558;6053069;6053062;5664560;5665590;5641219;5641304;5641393;5641490;5641575;5664611;5645486;5645500;5645495;5645529;5645506;5645523;5645521</t>
        </r>
      </text>
    </comment>
    <comment ref="L304" authorId="0" shapeId="0" xr:uid="{00000000-0006-0000-0300-00001C000000}">
      <text>
        <r>
          <rPr>
            <sz val="11"/>
            <rFont val="Calibri"/>
          </rPr>
          <t xml:space="preserve">Dados referentes ao cálculo de proteção a sobrecargas:
Corrente de Projeto: : 5,29 A
Capacidade de condução de corrente do cabo: 10 A
Disjuntor Adotado: 10 A
Seção Adotada: 0,5 mm²
-----------------------------------
10 &gt;= 5,29
10 &lt;= 10
1,3 * 10 &lt;= 1.45 *10
13 &lt;= 14,5
</t>
        </r>
      </text>
    </comment>
    <comment ref="K310" authorId="0" shapeId="0" xr:uid="{00000000-0006-0000-0400-000001000000}">
      <text>
        <r>
          <rPr>
            <sz val="11"/>
            <rFont val="Calibri"/>
          </rPr>
          <t>Ids do Caminho Crítico:
5665934;5666465;5666459;6052638;6052631;5665992;5639528;5639424;5639293;5639150;5639056;5638887;5638769;5638682;5643357;5643368;5643366</t>
        </r>
      </text>
    </comment>
    <comment ref="L310" authorId="0" shapeId="0" xr:uid="{00000000-0006-0000-0400-000002000000}">
      <text>
        <r>
          <rPr>
            <sz val="11"/>
            <rFont val="Calibri"/>
          </rPr>
          <t xml:space="preserve">Dados referentes ao cálculo de proteção a sobrecargas:
Corrente de Projeto: : 5,29 A
Capacidade de condução de corrente do cabo: 10 A
Disjuntor Adotado: 10 A
Seção Adotada: 0,5 mm²
-----------------------------------
10 &gt;= 5,29
10 &lt;= 10
1,3 * 10 &lt;= 1.45 *10
13 &lt;= 14,5
</t>
        </r>
      </text>
    </comment>
    <comment ref="K311" authorId="0" shapeId="0" xr:uid="{00000000-0006-0000-0400-000003000000}">
      <text>
        <r>
          <rPr>
            <sz val="11"/>
            <rFont val="Calibri"/>
          </rPr>
          <t>Ids do Caminho Crítico:
5665934;5666465;5666459;6052638;6052631;5665992;5639528;5639424;5639293;5639150;5639056;5638887;5643374;5643385;5643383</t>
        </r>
      </text>
    </comment>
    <comment ref="L311" authorId="0" shapeId="0" xr:uid="{00000000-0006-0000-0400-000004000000}">
      <text>
        <r>
          <rPr>
            <sz val="11"/>
            <rFont val="Calibri"/>
          </rPr>
          <t xml:space="preserve">Dados referentes ao cálculo de proteção a sobrecargas:
Corrente de Projeto: : 5,29 A
Capacidade de condução de corrente do cabo: 10 A
Disjuntor Adotado: 10 A
Seção Adotada: 0,5 mm²
-----------------------------------
10 &gt;= 5,29
10 &lt;= 10
1,3 * 10 &lt;= 1.45 *10
13 &lt;= 14,5
</t>
        </r>
      </text>
    </comment>
    <comment ref="K312" authorId="0" shapeId="0" xr:uid="{00000000-0006-0000-0400-000005000000}">
      <text>
        <r>
          <rPr>
            <sz val="11"/>
            <rFont val="Calibri"/>
          </rPr>
          <t>Ids do Caminho Crítico:
5665934;5666465;5666459;6052638;6052631;5665992;5639528;5639424;5639293;5639150;5643391;5643402;5643400</t>
        </r>
      </text>
    </comment>
    <comment ref="L312" authorId="0" shapeId="0" xr:uid="{00000000-0006-0000-0400-000006000000}">
      <text>
        <r>
          <rPr>
            <sz val="11"/>
            <rFont val="Calibri"/>
          </rPr>
          <t xml:space="preserve">Dados referentes ao cálculo de proteção a sobrecargas:
Corrente de Projeto: : 5,29 A
Capacidade de condução de corrente do cabo: 10 A
Disjuntor Adotado: 10 A
Seção Adotada: 0,5 mm²
-----------------------------------
10 &gt;= 5,29
10 &lt;= 10
1,3 * 10 &lt;= 1.45 *10
13 &lt;= 14,5
</t>
        </r>
      </text>
    </comment>
    <comment ref="K313" authorId="0" shapeId="0" xr:uid="{00000000-0006-0000-0400-000007000000}">
      <text>
        <r>
          <rPr>
            <sz val="11"/>
            <rFont val="Calibri"/>
          </rPr>
          <t>Ids do Caminho Crítico:
5665934;5666465;5666459;6052638;6052631;5665992;5639528;5639424;5643408;5643419;5643417</t>
        </r>
      </text>
    </comment>
    <comment ref="L313" authorId="0" shapeId="0" xr:uid="{00000000-0006-0000-0400-000008000000}">
      <text>
        <r>
          <rPr>
            <sz val="11"/>
            <rFont val="Calibri"/>
          </rPr>
          <t xml:space="preserve">Dados referentes ao cálculo de proteção a sobrecargas:
Corrente de Projeto: : 5,29 A
Capacidade de condução de corrente do cabo: 10 A
Disjuntor Adotado: 10 A
Seção Adotada: 0,5 mm²
-----------------------------------
10 &gt;= 5,29
10 &lt;= 10
1,3 * 10 &lt;= 1.45 *10
13 &lt;= 14,5
</t>
        </r>
      </text>
    </comment>
    <comment ref="K314" authorId="0" shapeId="0" xr:uid="{00000000-0006-0000-0400-000009000000}">
      <text>
        <r>
          <rPr>
            <sz val="11"/>
            <rFont val="Calibri"/>
          </rPr>
          <t>Ids do Caminho Crítico:
5665934;5666465;5666459;6052638;6052631;5665992;5643425;5643436;5643434</t>
        </r>
      </text>
    </comment>
    <comment ref="L314" authorId="0" shapeId="0" xr:uid="{00000000-0006-0000-0400-00000A000000}">
      <text>
        <r>
          <rPr>
            <sz val="11"/>
            <rFont val="Calibri"/>
          </rPr>
          <t xml:space="preserve">Dados referentes ao cálculo de proteção a sobrecargas:
Corrente de Projeto: : 5,29 A
Capacidade de condução de corrente do cabo: 10 A
Disjuntor Adotado: 10 A
Seção Adotada: 0,5 mm²
-----------------------------------
10 &gt;= 5,29
10 &lt;= 10
1,3 * 10 &lt;= 1.45 *10
13 &lt;= 14,5
</t>
        </r>
      </text>
    </comment>
    <comment ref="K315" authorId="0" shapeId="0" xr:uid="{00000000-0006-0000-0400-00000B000000}">
      <text>
        <r>
          <rPr>
            <sz val="11"/>
            <rFont val="Calibri"/>
          </rPr>
          <t>Ids do Caminho Crítico:
5665934;5666465;5666459;6052638;6052631;5639628;5639792;5643442;5643453;5643451</t>
        </r>
      </text>
    </comment>
    <comment ref="L315" authorId="0" shapeId="0" xr:uid="{00000000-0006-0000-0400-00000C000000}">
      <text>
        <r>
          <rPr>
            <sz val="11"/>
            <rFont val="Calibri"/>
          </rPr>
          <t xml:space="preserve">Dados referentes ao cálculo de proteção a sobrecargas:
Corrente de Projeto: : 5,29 A
Capacidade de condução de corrente do cabo: 10 A
Disjuntor Adotado: 10 A
Seção Adotada: 0,5 mm²
-----------------------------------
10 &gt;= 5,29
10 &lt;= 10
1,3 * 10 &lt;= 1.45 *10
13 &lt;= 14,5
</t>
        </r>
      </text>
    </comment>
    <comment ref="K316" authorId="0" shapeId="0" xr:uid="{00000000-0006-0000-0400-00000D000000}">
      <text>
        <r>
          <rPr>
            <sz val="11"/>
            <rFont val="Calibri"/>
          </rPr>
          <t>Ids do Caminho Crítico:
5665934;5666465;5666459;6052638;6052631;5639628;5639792;5639916;5640037;5643459;5643470;5643468</t>
        </r>
      </text>
    </comment>
    <comment ref="L316" authorId="0" shapeId="0" xr:uid="{00000000-0006-0000-0400-00000E000000}">
      <text>
        <r>
          <rPr>
            <sz val="11"/>
            <rFont val="Calibri"/>
          </rPr>
          <t xml:space="preserve">Dados referentes ao cálculo de proteção a sobrecargas:
Corrente de Projeto: : 5,29 A
Capacidade de condução de corrente do cabo: 10 A
Disjuntor Adotado: 10 A
Seção Adotada: 0,5 mm²
-----------------------------------
10 &gt;= 5,29
10 &lt;= 10
1,3 * 10 &lt;= 1.45 *10
13 &lt;= 14,5
</t>
        </r>
      </text>
    </comment>
    <comment ref="K317" authorId="0" shapeId="0" xr:uid="{00000000-0006-0000-0400-00000F000000}">
      <text>
        <r>
          <rPr>
            <sz val="11"/>
            <rFont val="Calibri"/>
          </rPr>
          <t>Ids do Caminho Crítico:
5665934;5666465;5666459;6052638;6052631;5639628;5639792;5639916;5640037;5640182;5640288;5643476;5643487;5643485</t>
        </r>
      </text>
    </comment>
    <comment ref="L317" authorId="0" shapeId="0" xr:uid="{00000000-0006-0000-0400-000010000000}">
      <text>
        <r>
          <rPr>
            <sz val="11"/>
            <rFont val="Calibri"/>
          </rPr>
          <t xml:space="preserve">Dados referentes ao cálculo de proteção a sobrecargas:
Corrente de Projeto: : 5,29 A
Capacidade de condução de corrente do cabo: 10 A
Disjuntor Adotado: 10 A
Seção Adotada: 0,5 mm²
-----------------------------------
10 &gt;= 5,29
10 &lt;= 10
1,3 * 10 &lt;= 1.45 *10
13 &lt;= 14,5
</t>
        </r>
      </text>
    </comment>
    <comment ref="K318" authorId="0" shapeId="0" xr:uid="{00000000-0006-0000-0400-000011000000}">
      <text>
        <r>
          <rPr>
            <sz val="11"/>
            <rFont val="Calibri"/>
          </rPr>
          <t>Ids do Caminho Crítico:
5665934;5666465;5666459;6052638;6052631;5639628;5639792;5639916;5640037;5640182;5640288;5640383;5640501;5643180;5643191;5643189</t>
        </r>
      </text>
    </comment>
    <comment ref="L318" authorId="0" shapeId="0" xr:uid="{00000000-0006-0000-0400-000012000000}">
      <text>
        <r>
          <rPr>
            <sz val="11"/>
            <rFont val="Calibri"/>
          </rPr>
          <t xml:space="preserve">Dados referentes ao cálculo de proteção a sobrecargas:
Corrente de Projeto: : 5,29 A
Capacidade de condução de corrente do cabo: 10 A
Disjuntor Adotado: 10 A
Seção Adotada: 0,5 mm²
-----------------------------------
10 &gt;= 5,29
10 &lt;= 10
1,3 * 10 &lt;= 1.45 *10
13 &lt;= 14,5
</t>
        </r>
      </text>
    </comment>
    <comment ref="K319" authorId="0" shapeId="0" xr:uid="{00000000-0006-0000-0400-000013000000}">
      <text>
        <r>
          <rPr>
            <sz val="11"/>
            <rFont val="Calibri"/>
          </rPr>
          <t>Ids do Caminho Crítico:
5665934;5666465;5666459;6052638;6052631;5639628;5639792;5639916;5640037;5640182;5640288;5640383;5640501;5640614;5603380;5642096;5643719;5643700;5643713;5643711</t>
        </r>
      </text>
    </comment>
    <comment ref="L319" authorId="0" shapeId="0" xr:uid="{00000000-0006-0000-0400-000014000000}">
      <text>
        <r>
          <rPr>
            <sz val="11"/>
            <rFont val="Calibri"/>
          </rPr>
          <t xml:space="preserve">Dados referentes ao cálculo de proteção a sobrecargas:
Corrente de Projeto: : 21,95 A
Capacidade de condução de corrente do cabo: 27 A
Disjuntor Adotado: 25 A
Seção Adotada: 2,5 mm²
-----------------------------------
25 &gt;= 21,95
25 &lt;= 27
1,3 * 25 &lt;= 1.45 *27
32,5 &lt;= 39,15
</t>
        </r>
      </text>
    </comment>
    <comment ref="K320" authorId="0" shapeId="0" xr:uid="{00000000-0006-0000-0400-000015000000}">
      <text>
        <r>
          <rPr>
            <sz val="11"/>
            <rFont val="Calibri"/>
          </rPr>
          <t>Ids do Caminho Crítico:
5665934;5666465;5666459;6052638;6052631;5639628;5639792;5639916;5640037;5640182;5640288;5640383;5640501;5640614;5642123;5643631;5643614;5643625;5643623</t>
        </r>
      </text>
    </comment>
    <comment ref="L320" authorId="0" shapeId="0" xr:uid="{00000000-0006-0000-0400-000016000000}">
      <text>
        <r>
          <rPr>
            <sz val="11"/>
            <rFont val="Calibri"/>
          </rPr>
          <t xml:space="preserve">Dados referentes ao cálculo de proteção a sobrecargas:
Corrente de Projeto: : 21,95 A
Capacidade de condução de corrente do cabo: 27 A
Disjuntor Adotado: 25 A
Seção Adotada: 2,5 mm²
-----------------------------------
25 &gt;= 21,95
25 &lt;= 27
1,3 * 25 &lt;= 1.45 *27
32,5 &lt;= 39,15
</t>
        </r>
      </text>
    </comment>
    <comment ref="K321" authorId="0" shapeId="0" xr:uid="{00000000-0006-0000-0400-000017000000}">
      <text>
        <r>
          <rPr>
            <sz val="11"/>
            <rFont val="Calibri"/>
          </rPr>
          <t>Ids do Caminho Crítico:
5665934;5666465;5666459;6052638;6052631;5639628;5639792;5639916;5640037;5640182;5640288;5640383;5643062;5643073;5643071</t>
        </r>
      </text>
    </comment>
    <comment ref="L321" authorId="0" shapeId="0" xr:uid="{00000000-0006-0000-0400-000018000000}">
      <text>
        <r>
          <rPr>
            <sz val="11"/>
            <rFont val="Calibri"/>
          </rPr>
          <t xml:space="preserve">Dados referentes ao cálculo de proteção a sobrecargas:
Corrente de Projeto: : 5,29 A
Capacidade de condução de corrente do cabo: 10 A
Disjuntor Adotado: 10 A
Seção Adotada: 0,5 mm²
-----------------------------------
10 &gt;= 5,29
10 &lt;= 10
1,3 * 10 &lt;= 1.45 *10
13 &lt;= 14,5
</t>
        </r>
      </text>
    </comment>
    <comment ref="K322" authorId="0" shapeId="0" xr:uid="{00000000-0006-0000-0400-000019000000}">
      <text>
        <r>
          <rPr>
            <sz val="11"/>
            <rFont val="Calibri"/>
          </rPr>
          <t>Ids do Caminho Crítico:
5665934;5666465;5666459;6052638;6052631;5639628;5639792;5639916;5640037;5640182;5643045;5643056;5643054</t>
        </r>
      </text>
    </comment>
    <comment ref="L322" authorId="0" shapeId="0" xr:uid="{00000000-0006-0000-0400-00001A000000}">
      <text>
        <r>
          <rPr>
            <sz val="11"/>
            <rFont val="Calibri"/>
          </rPr>
          <t xml:space="preserve">Dados referentes ao cálculo de proteção a sobrecargas:
Corrente de Projeto: : 5,29 A
Capacidade de condução de corrente do cabo: 10 A
Disjuntor Adotado: 10 A
Seção Adotada: 0,5 mm²
-----------------------------------
10 &gt;= 5,29
10 &lt;= 10
1,3 * 10 &lt;= 1.45 *10
13 &lt;= 14,5
</t>
        </r>
      </text>
    </comment>
    <comment ref="K323" authorId="0" shapeId="0" xr:uid="{00000000-0006-0000-0400-00001B000000}">
      <text>
        <r>
          <rPr>
            <sz val="11"/>
            <rFont val="Calibri"/>
          </rPr>
          <t>Ids do Caminho Crítico:
5665934;5666465;5666459;6052638;6052631;5639628;5639792;5639916;5643028;5643039;5643037</t>
        </r>
      </text>
    </comment>
    <comment ref="L323" authorId="0" shapeId="0" xr:uid="{00000000-0006-0000-0400-00001C000000}">
      <text>
        <r>
          <rPr>
            <sz val="11"/>
            <rFont val="Calibri"/>
          </rPr>
          <t xml:space="preserve">Dados referentes ao cálculo de proteção a sobrecargas:
Corrente de Projeto: : 5,29 A
Capacidade de condução de corrente do cabo: 10 A
Disjuntor Adotado: 10 A
Seção Adotada: 0,5 mm²
-----------------------------------
10 &gt;= 5,29
10 &lt;= 10
1,3 * 10 &lt;= 1.45 *10
13 &lt;= 14,5
</t>
        </r>
      </text>
    </comment>
    <comment ref="K324" authorId="0" shapeId="0" xr:uid="{00000000-0006-0000-0400-00001D000000}">
      <text>
        <r>
          <rPr>
            <sz val="11"/>
            <rFont val="Calibri"/>
          </rPr>
          <t>Ids do Caminho Crítico:
5665934;5666465;5666459;6052638;6052631;5639628;5643011;5643022;5643020</t>
        </r>
      </text>
    </comment>
    <comment ref="L324" authorId="0" shapeId="0" xr:uid="{00000000-0006-0000-0400-00001E000000}">
      <text>
        <r>
          <rPr>
            <sz val="11"/>
            <rFont val="Calibri"/>
          </rPr>
          <t xml:space="preserve">Dados referentes ao cálculo de proteção a sobrecargas:
Corrente de Projeto: : 5,29 A
Capacidade de condução de corrente do cabo: 10 A
Disjuntor Adotado: 10 A
Seção Adotada: 0,5 mm²
-----------------------------------
10 &gt;= 5,29
10 &lt;= 10
1,3 * 10 &lt;= 1.45 *10
13 &lt;= 14,5
</t>
        </r>
      </text>
    </comment>
    <comment ref="K325" authorId="0" shapeId="0" xr:uid="{00000000-0006-0000-0400-00001F000000}">
      <text>
        <r>
          <rPr>
            <sz val="11"/>
            <rFont val="Calibri"/>
          </rPr>
          <t>Ids do Caminho Crítico:
5665934;5666465;5666459;6052638;6052631;5665992;5639528;5642994;5643005;5643003</t>
        </r>
      </text>
    </comment>
    <comment ref="L325" authorId="0" shapeId="0" xr:uid="{00000000-0006-0000-0400-000020000000}">
      <text>
        <r>
          <rPr>
            <sz val="11"/>
            <rFont val="Calibri"/>
          </rPr>
          <t xml:space="preserve">Dados referentes ao cálculo de proteção a sobrecargas:
Corrente de Projeto: : 5,29 A
Capacidade de condução de corrente do cabo: 10 A
Disjuntor Adotado: 10 A
Seção Adotada: 0,5 mm²
-----------------------------------
10 &gt;= 5,29
10 &lt;= 10
1,3 * 10 &lt;= 1.45 *10
13 &lt;= 14,5
</t>
        </r>
      </text>
    </comment>
    <comment ref="K326" authorId="0" shapeId="0" xr:uid="{00000000-0006-0000-0400-000021000000}">
      <text>
        <r>
          <rPr>
            <sz val="11"/>
            <rFont val="Calibri"/>
          </rPr>
          <t>Ids do Caminho Crítico:
5665934;5666465;5666459;6052638;6052631;5665992;5639528;5639424;5639293;5642977;5642988;5642986</t>
        </r>
      </text>
    </comment>
    <comment ref="L326" authorId="0" shapeId="0" xr:uid="{00000000-0006-0000-0400-000022000000}">
      <text>
        <r>
          <rPr>
            <sz val="11"/>
            <rFont val="Calibri"/>
          </rPr>
          <t xml:space="preserve">Dados referentes ao cálculo de proteção a sobrecargas:
Corrente de Projeto: : 5,29 A
Capacidade de condução de corrente do cabo: 10 A
Disjuntor Adotado: 10 A
Seção Adotada: 0,5 mm²
-----------------------------------
10 &gt;= 5,29
10 &lt;= 10
1,3 * 10 &lt;= 1.45 *10
13 &lt;= 14,5
</t>
        </r>
      </text>
    </comment>
    <comment ref="K327" authorId="0" shapeId="0" xr:uid="{00000000-0006-0000-0400-000023000000}">
      <text>
        <r>
          <rPr>
            <sz val="11"/>
            <rFont val="Calibri"/>
          </rPr>
          <t>Ids do Caminho Crítico:
5665934;5666465;5666459;6052638;6052631;5665992;5639528;5639424;5639293;5639150;5639056;5642854;5642868;5642874;5642954;5642913;5642960;5642946</t>
        </r>
      </text>
    </comment>
    <comment ref="L327" authorId="0" shapeId="0" xr:uid="{00000000-0006-0000-0400-000024000000}">
      <text>
        <r>
          <rPr>
            <sz val="11"/>
            <rFont val="Calibri"/>
          </rPr>
          <t xml:space="preserve">Dados referentes ao cálculo de proteção a sobrecargas:
Corrente de Projeto: : 5,29 A
Capacidade de condução de corrente do cabo: 10 A
Disjuntor Adotado: 10 A
Seção Adotada: 0,5 mm²
-----------------------------------
10 &gt;= 5,29
10 &lt;= 10
1,3 * 10 &lt;= 1.45 *10
13 &lt;= 14,5
</t>
        </r>
      </text>
    </comment>
    <comment ref="K328" authorId="0" shapeId="0" xr:uid="{00000000-0006-0000-0400-000025000000}">
      <text>
        <r>
          <rPr>
            <sz val="11"/>
            <rFont val="Calibri"/>
          </rPr>
          <t>Ids do Caminho Crítico:
5665934;5666465;5666459;6052638;6052631;5665992;5639528;5639424;5639293;5639150;5639056;5638887;5638769;5642533;5642544;5642542</t>
        </r>
      </text>
    </comment>
    <comment ref="L328" authorId="0" shapeId="0" xr:uid="{00000000-0006-0000-0400-000026000000}">
      <text>
        <r>
          <rPr>
            <sz val="11"/>
            <rFont val="Calibri"/>
          </rPr>
          <t xml:space="preserve">Dados referentes ao cálculo de proteção a sobrecargas:
Corrente de Projeto: : 5,29 A
Capacidade de condução de corrente do cabo: 10 A
Disjuntor Adotado: 10 A
Seção Adotada: 0,5 mm²
-----------------------------------
10 &gt;= 5,29
10 &lt;= 10
1,3 * 10 &lt;= 1.45 *10
13 &lt;= 14,5
</t>
        </r>
      </text>
    </comment>
  </commentList>
</comments>
</file>

<file path=xl/sharedStrings.xml><?xml version="1.0" encoding="utf-8"?>
<sst xmlns="http://schemas.openxmlformats.org/spreadsheetml/2006/main" count="1917" uniqueCount="83">
  <si>
    <t>Relatório de Dimensionamento: QDAC-P1-1</t>
  </si>
  <si>
    <t>Circuito</t>
  </si>
  <si>
    <t>Descrição</t>
  </si>
  <si>
    <t>Potência Aparente (VA)</t>
  </si>
  <si>
    <t>Corrente Aparente (A)</t>
  </si>
  <si>
    <t>Isolação</t>
  </si>
  <si>
    <t>Instalação</t>
  </si>
  <si>
    <t>Corrente de Projeto (A)</t>
  </si>
  <si>
    <t>Fator K</t>
  </si>
  <si>
    <t>ΔV%(max)</t>
  </si>
  <si>
    <t>ΔV%(Calculado)</t>
  </si>
  <si>
    <t>Comprimento (m)</t>
  </si>
  <si>
    <t>Disjuntor Calculado (A)</t>
  </si>
  <si>
    <t>Disjuntor Adotado (A)</t>
  </si>
  <si>
    <t>Seção Calculada (mm²)</t>
  </si>
  <si>
    <t>Seção Adotada (mm²)</t>
  </si>
  <si>
    <t>Ar Condicionado</t>
  </si>
  <si>
    <t>PVC</t>
  </si>
  <si>
    <t>C</t>
  </si>
  <si>
    <t>Relatório de Dimensionamento: QDAC-P1-2</t>
  </si>
  <si>
    <t>Relatório de Dimensionamento: QDAC-P2-1</t>
  </si>
  <si>
    <t>Relatório de Dimensionamento: QDAC-P2-2</t>
  </si>
  <si>
    <t>Relatório de Dimensionamento: QDAC-P2-3</t>
  </si>
  <si>
    <t>Relatório de Dimensionamento: QDAC-T-1</t>
  </si>
  <si>
    <t>B1</t>
  </si>
  <si>
    <t>Relatório de Dimensionamento: QDAC-T-2</t>
  </si>
  <si>
    <t>7,8,9</t>
  </si>
  <si>
    <t>10,11,12</t>
  </si>
  <si>
    <t>13,14,15</t>
  </si>
  <si>
    <t>16,17,18</t>
  </si>
  <si>
    <t>19,20,21</t>
  </si>
  <si>
    <t>22,23,24</t>
  </si>
  <si>
    <t>Relatório de Dimensionamento: QDG-P1</t>
  </si>
  <si>
    <t>1,2,3</t>
  </si>
  <si>
    <t>QDAC-P1-1</t>
  </si>
  <si>
    <t>XLPE</t>
  </si>
  <si>
    <t>4,5,6</t>
  </si>
  <si>
    <t>QDLF-P1-LAB-5</t>
  </si>
  <si>
    <t>QDLF-P1-LAB-4</t>
  </si>
  <si>
    <t>QDLF-P1-LAB-1</t>
  </si>
  <si>
    <t>QDLF-P1-LAB-2</t>
  </si>
  <si>
    <t>QDAC-P1-2</t>
  </si>
  <si>
    <t>QDLF-P1-LAB-3</t>
  </si>
  <si>
    <t>Relatório de Dimensionamento: QDG-P2</t>
  </si>
  <si>
    <t>QDAC-P2-3</t>
  </si>
  <si>
    <t>QDAC-P2-2</t>
  </si>
  <si>
    <t>Relatório de Dimensionamento: QDG-SUB</t>
  </si>
  <si>
    <t>QDLF-SUB-AE</t>
  </si>
  <si>
    <t>2,3,4</t>
  </si>
  <si>
    <t>QDLF-SUB-LAB1</t>
  </si>
  <si>
    <t>6,7,8</t>
  </si>
  <si>
    <t>QDLF-SUB-LAB3</t>
  </si>
  <si>
    <t>QDLF-SUB-LAB2</t>
  </si>
  <si>
    <t>Relatório de Dimensionamento: QDG-T</t>
  </si>
  <si>
    <t>QDAC-T-1</t>
  </si>
  <si>
    <t>QDINF-T-2</t>
  </si>
  <si>
    <t>QDINF-T-1</t>
  </si>
  <si>
    <t>QDLF-T-LABEC</t>
  </si>
  <si>
    <t>QDLF-T-LHICEAI</t>
  </si>
  <si>
    <t>QDLF-T-LABQ</t>
  </si>
  <si>
    <t>QDLF-T-LABEA</t>
  </si>
  <si>
    <t>QDAC-T-2</t>
  </si>
  <si>
    <t>Relatório de Dimensionamento: QDINF-T-2</t>
  </si>
  <si>
    <t>Iluminação+TUGs (Residencial)</t>
  </si>
  <si>
    <t>Relatório de Dimensionamento: QDLF-P1-LAB-1</t>
  </si>
  <si>
    <t>Relatório de Dimensionamento: QDLF-P1-LAB-2</t>
  </si>
  <si>
    <t>Relatório de Dimensionamento: QDLF-P1-LAB-4</t>
  </si>
  <si>
    <t>Relatório de Dimensionamento: QDLF-P1-LAB-5</t>
  </si>
  <si>
    <t>Relatório de Dimensionamento: QDLF-SUB-AE</t>
  </si>
  <si>
    <t>Iluminação+TUGs</t>
  </si>
  <si>
    <t>Relatório de Dimensionamento: QDLF-SUB-LAB1</t>
  </si>
  <si>
    <t>F</t>
  </si>
  <si>
    <t>Relatório de Dimensionamento: QDLF-SUB-LAB2</t>
  </si>
  <si>
    <t>Relatório de Dimensionamento: QDLF-SUB-LAB3</t>
  </si>
  <si>
    <t>Relatório de Dimensionamento: QGBT</t>
  </si>
  <si>
    <t>QDG-SUB</t>
  </si>
  <si>
    <t>QDG-P2</t>
  </si>
  <si>
    <t>QDG-P1</t>
  </si>
  <si>
    <t>15,16,17</t>
  </si>
  <si>
    <t>QDG-T</t>
  </si>
  <si>
    <t>QDLF-P1-LAB-6</t>
  </si>
  <si>
    <t>9,10,11</t>
  </si>
  <si>
    <t>QDAC-P2-1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</si>
</sst>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name val="Calibri"/>
    </font>
    <font>
      <sz val="10"/>
      <name val="Calibri"/>
    </font>
    <font>
      <b/>
      <sz val="12"/>
      <name val="Calibri"/>
    </font>
    <font>
      <b/>
      <sz val="14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DEDED"/>
      </patternFill>
    </fill>
    <fill>
      <patternFill patternType="solid">
        <fgColor rgb="FFD8ECF6"/>
      </patternFill>
    </fill>
    <fill>
      <patternFill patternType="solid">
        <fgColor rgb="FFFCF8E3"/>
      </patternFill>
    </fill>
  </fills>
  <borders count="10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/>
      <diagonal/>
    </border>
    <border>
      <left/>
      <right/>
      <top style="thin">
        <color rgb="FFCCCCCC"/>
      </top>
      <bottom/>
      <diagonal/>
    </border>
    <border>
      <left/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/>
      <top/>
      <bottom/>
      <diagonal/>
    </border>
    <border>
      <left/>
      <right style="thin">
        <color rgb="FFCCCCCC"/>
      </right>
      <top/>
      <bottom/>
      <diagonal/>
    </border>
    <border>
      <left style="thin">
        <color rgb="FFCCCCCC"/>
      </left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 style="thin">
        <color rgb="FFCCCCCC"/>
      </right>
      <top/>
      <bottom style="thin">
        <color rgb="FFCCCCCC"/>
      </bottom>
      <diagonal/>
    </border>
  </borders>
  <cellStyleXfs count="4">
    <xf numFmtId="0" fontId="0" fillId="0" borderId="0"/>
    <xf numFmtId="0" fontId="1" fillId="0" borderId="0">
      <alignment horizontal="center" vertical="center"/>
    </xf>
    <xf numFmtId="0" fontId="2" fillId="0" borderId="0">
      <alignment horizontal="center" vertical="center"/>
    </xf>
    <xf numFmtId="0" fontId="3" fillId="0" borderId="0">
      <alignment horizontal="center" vertical="center" wrapText="1"/>
    </xf>
  </cellStyleXfs>
  <cellXfs count="21">
    <xf numFmtId="0" fontId="0" fillId="0" borderId="0" xfId="0"/>
    <xf numFmtId="0" fontId="2" fillId="2" borderId="1" xfId="2" applyFill="1" applyBorder="1" applyAlignment="1">
      <alignment horizontal="center" vertical="center" wrapText="1"/>
    </xf>
    <xf numFmtId="0" fontId="1" fillId="3" borderId="1" xfId="1" applyFill="1" applyBorder="1">
      <alignment horizontal="center" vertical="center"/>
    </xf>
    <xf numFmtId="4" fontId="1" fillId="3" borderId="1" xfId="1" applyNumberFormat="1" applyFill="1" applyBorder="1">
      <alignment horizontal="center" vertical="center"/>
    </xf>
    <xf numFmtId="3" fontId="1" fillId="3" borderId="1" xfId="1" applyNumberFormat="1" applyFill="1" applyBorder="1">
      <alignment horizontal="center" vertical="center"/>
    </xf>
    <xf numFmtId="164" fontId="1" fillId="3" borderId="1" xfId="1" applyNumberFormat="1" applyFill="1" applyBorder="1">
      <alignment horizontal="center" vertical="center"/>
    </xf>
    <xf numFmtId="0" fontId="1" fillId="4" borderId="1" xfId="1" applyFill="1" applyBorder="1">
      <alignment horizontal="center" vertical="center"/>
    </xf>
    <xf numFmtId="4" fontId="1" fillId="4" borderId="1" xfId="1" applyNumberFormat="1" applyFill="1" applyBorder="1">
      <alignment horizontal="center" vertical="center"/>
    </xf>
    <xf numFmtId="3" fontId="1" fillId="4" borderId="1" xfId="1" applyNumberFormat="1" applyFill="1" applyBorder="1">
      <alignment horizontal="center" vertical="center"/>
    </xf>
    <xf numFmtId="164" fontId="1" fillId="4" borderId="1" xfId="1" applyNumberFormat="1" applyFill="1" applyBorder="1">
      <alignment horizontal="center" vertical="center"/>
    </xf>
    <xf numFmtId="0" fontId="3" fillId="0" borderId="1" xfId="3" applyBorder="1" applyAlignment="1">
      <alignment vertical="center" wrapText="1"/>
    </xf>
    <xf numFmtId="0" fontId="3" fillId="0" borderId="1" xfId="3" applyBorder="1">
      <alignment horizontal="center" vertical="center" wrapText="1"/>
    </xf>
    <xf numFmtId="0" fontId="3" fillId="0" borderId="2" xfId="3" applyBorder="1">
      <alignment horizontal="center" vertical="center" wrapText="1"/>
    </xf>
    <xf numFmtId="0" fontId="3" fillId="0" borderId="3" xfId="3" applyBorder="1">
      <alignment horizontal="center" vertical="center" wrapText="1"/>
    </xf>
    <xf numFmtId="0" fontId="3" fillId="0" borderId="4" xfId="3" applyBorder="1">
      <alignment horizontal="center" vertical="center" wrapText="1"/>
    </xf>
    <xf numFmtId="0" fontId="3" fillId="0" borderId="5" xfId="3" applyBorder="1">
      <alignment horizontal="center" vertical="center" wrapText="1"/>
    </xf>
    <xf numFmtId="0" fontId="3" fillId="0" borderId="0" xfId="3">
      <alignment horizontal="center" vertical="center" wrapText="1"/>
    </xf>
    <xf numFmtId="0" fontId="3" fillId="0" borderId="6" xfId="3" applyBorder="1">
      <alignment horizontal="center" vertical="center" wrapText="1"/>
    </xf>
    <xf numFmtId="0" fontId="3" fillId="0" borderId="7" xfId="3" applyBorder="1">
      <alignment horizontal="center" vertical="center" wrapText="1"/>
    </xf>
    <xf numFmtId="0" fontId="3" fillId="0" borderId="8" xfId="3" applyBorder="1">
      <alignment horizontal="center" vertical="center" wrapText="1"/>
    </xf>
    <xf numFmtId="0" fontId="3" fillId="0" borderId="9" xfId="3" applyBorder="1">
      <alignment horizontal="center" vertical="center" wrapText="1"/>
    </xf>
  </cellXfs>
  <cellStyles count="4">
    <cellStyle name="Normal" xfId="0" builtinId="0"/>
    <cellStyle name="styleBold12UR" xfId="2" xr:uid="{00000000-0005-0000-0000-000002000000}"/>
    <cellStyle name="styleBold14UR" xfId="3" xr:uid="{00000000-0005-0000-0000-000003000000}"/>
    <cellStyle name="styleRegular10UR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O328"/>
  <sheetViews>
    <sheetView tabSelected="1" zoomScale="85" zoomScaleNormal="85" workbookViewId="0">
      <pane xSplit="1" ySplit="4" topLeftCell="B149" activePane="bottomRight" state="frozen"/>
      <selection pane="topRight" activeCell="B1" sqref="B1"/>
      <selection pane="bottomLeft" activeCell="A5" sqref="A5"/>
      <selection pane="bottomRight" activeCell="J7" sqref="J7"/>
    </sheetView>
  </sheetViews>
  <sheetFormatPr defaultRowHeight="14.4" outlineLevelRow="1" x14ac:dyDescent="0.3"/>
  <cols>
    <col min="1" max="1" width="12" customWidth="1"/>
    <col min="2" max="2" width="24.88671875" bestFit="1" customWidth="1"/>
    <col min="3" max="7" width="12" customWidth="1"/>
    <col min="8" max="8" width="10" customWidth="1"/>
    <col min="9" max="9" width="12" customWidth="1"/>
    <col min="10" max="10" width="18" customWidth="1"/>
    <col min="11" max="11" width="16" customWidth="1"/>
    <col min="12" max="15" width="12" customWidth="1"/>
  </cols>
  <sheetData>
    <row r="1" spans="1:15" x14ac:dyDescent="0.3">
      <c r="A1" s="11" t="s">
        <v>74</v>
      </c>
      <c r="B1" s="11" t="s">
        <v>74</v>
      </c>
      <c r="C1" s="11" t="s">
        <v>74</v>
      </c>
      <c r="D1" s="11" t="s">
        <v>74</v>
      </c>
      <c r="E1" s="11" t="s">
        <v>74</v>
      </c>
      <c r="F1" s="11" t="s">
        <v>74</v>
      </c>
      <c r="G1" s="11" t="s">
        <v>74</v>
      </c>
      <c r="H1" s="11" t="s">
        <v>74</v>
      </c>
      <c r="I1" s="11" t="s">
        <v>74</v>
      </c>
      <c r="J1" s="11" t="s">
        <v>74</v>
      </c>
      <c r="K1" s="11" t="s">
        <v>74</v>
      </c>
      <c r="L1" s="11" t="s">
        <v>74</v>
      </c>
      <c r="M1" s="11" t="s">
        <v>74</v>
      </c>
      <c r="N1" s="11" t="s">
        <v>74</v>
      </c>
      <c r="O1" s="11" t="s">
        <v>74</v>
      </c>
    </row>
    <row r="2" spans="1:15" x14ac:dyDescent="0.3">
      <c r="A2" s="11" t="s">
        <v>74</v>
      </c>
      <c r="B2" s="11" t="s">
        <v>74</v>
      </c>
      <c r="C2" s="11" t="s">
        <v>74</v>
      </c>
      <c r="D2" s="11" t="s">
        <v>74</v>
      </c>
      <c r="E2" s="11" t="s">
        <v>74</v>
      </c>
      <c r="F2" s="11" t="s">
        <v>74</v>
      </c>
      <c r="G2" s="11" t="s">
        <v>74</v>
      </c>
      <c r="H2" s="11" t="s">
        <v>74</v>
      </c>
      <c r="I2" s="11" t="s">
        <v>74</v>
      </c>
      <c r="J2" s="11" t="s">
        <v>74</v>
      </c>
      <c r="K2" s="11" t="s">
        <v>74</v>
      </c>
      <c r="L2" s="11" t="s">
        <v>74</v>
      </c>
      <c r="M2" s="11" t="s">
        <v>74</v>
      </c>
      <c r="N2" s="11" t="s">
        <v>74</v>
      </c>
      <c r="O2" s="11" t="s">
        <v>74</v>
      </c>
    </row>
    <row r="3" spans="1:15" x14ac:dyDescent="0.3">
      <c r="A3" s="11" t="s">
        <v>74</v>
      </c>
      <c r="B3" s="11" t="s">
        <v>74</v>
      </c>
      <c r="C3" s="11" t="s">
        <v>74</v>
      </c>
      <c r="D3" s="11" t="s">
        <v>74</v>
      </c>
      <c r="E3" s="11" t="s">
        <v>74</v>
      </c>
      <c r="F3" s="11" t="s">
        <v>74</v>
      </c>
      <c r="G3" s="11" t="s">
        <v>74</v>
      </c>
      <c r="H3" s="11" t="s">
        <v>74</v>
      </c>
      <c r="I3" s="11" t="s">
        <v>74</v>
      </c>
      <c r="J3" s="11" t="s">
        <v>74</v>
      </c>
      <c r="K3" s="11" t="s">
        <v>74</v>
      </c>
      <c r="L3" s="11" t="s">
        <v>74</v>
      </c>
      <c r="M3" s="11" t="s">
        <v>74</v>
      </c>
      <c r="N3" s="11" t="s">
        <v>74</v>
      </c>
      <c r="O3" s="11" t="s">
        <v>74</v>
      </c>
    </row>
    <row r="4" spans="1:15" ht="49.95" customHeight="1" x14ac:dyDescent="0.3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</row>
    <row r="5" spans="1:15" x14ac:dyDescent="0.3">
      <c r="A5" s="2" t="s">
        <v>33</v>
      </c>
      <c r="B5" s="2" t="s">
        <v>75</v>
      </c>
      <c r="C5" s="3">
        <v>63793.42013953704</v>
      </c>
      <c r="D5" s="3">
        <f>C5/(380*SQRT(3))</f>
        <v>96.924074447601598</v>
      </c>
      <c r="E5" s="2" t="s">
        <v>35</v>
      </c>
      <c r="F5" s="2" t="s">
        <v>18</v>
      </c>
      <c r="G5" s="3">
        <v>73.755118406629677</v>
      </c>
      <c r="H5" s="3">
        <v>1.3</v>
      </c>
      <c r="I5" s="3">
        <v>4</v>
      </c>
      <c r="J5" s="3">
        <v>2.7416339768431235</v>
      </c>
      <c r="K5" s="3">
        <v>26.0001060718734</v>
      </c>
      <c r="L5" s="4">
        <v>80</v>
      </c>
      <c r="M5" s="4">
        <v>80</v>
      </c>
      <c r="N5" s="5">
        <v>10</v>
      </c>
      <c r="O5" s="5">
        <v>25</v>
      </c>
    </row>
    <row r="6" spans="1:15" x14ac:dyDescent="0.3">
      <c r="A6" s="6" t="s">
        <v>50</v>
      </c>
      <c r="B6" s="6" t="s">
        <v>76</v>
      </c>
      <c r="C6" s="7">
        <v>78329.999999999985</v>
      </c>
      <c r="D6" s="7">
        <f t="shared" ref="D6:D8" si="0">C6/(380*SQRT(3))</f>
        <v>119.01012259374573</v>
      </c>
      <c r="E6" s="6" t="s">
        <v>35</v>
      </c>
      <c r="F6" s="6" t="s">
        <v>18</v>
      </c>
      <c r="G6" s="7">
        <v>111.07611442082923</v>
      </c>
      <c r="H6" s="7">
        <v>1.3</v>
      </c>
      <c r="I6" s="7">
        <v>4</v>
      </c>
      <c r="J6" s="7">
        <v>2.4143861414684666</v>
      </c>
      <c r="K6" s="7">
        <v>25.300660808428127</v>
      </c>
      <c r="L6" s="8">
        <v>125</v>
      </c>
      <c r="M6" s="8">
        <v>125</v>
      </c>
      <c r="N6" s="9">
        <v>25</v>
      </c>
      <c r="O6" s="9">
        <v>35</v>
      </c>
    </row>
    <row r="7" spans="1:15" x14ac:dyDescent="0.3">
      <c r="A7" s="2" t="s">
        <v>27</v>
      </c>
      <c r="B7" s="2" t="s">
        <v>77</v>
      </c>
      <c r="C7" s="3">
        <v>177325.22162681769</v>
      </c>
      <c r="D7" s="3">
        <f t="shared" si="0"/>
        <v>269.41780115882432</v>
      </c>
      <c r="E7" s="2" t="s">
        <v>35</v>
      </c>
      <c r="F7" s="2" t="s">
        <v>18</v>
      </c>
      <c r="G7" s="3">
        <v>267.04637691997254</v>
      </c>
      <c r="H7" s="3">
        <v>1.3</v>
      </c>
      <c r="I7" s="3">
        <v>4</v>
      </c>
      <c r="J7" s="3">
        <v>1.3984451630597747</v>
      </c>
      <c r="K7" s="3">
        <v>20.770400588220738</v>
      </c>
      <c r="L7" s="4">
        <v>320</v>
      </c>
      <c r="M7" s="4">
        <v>320</v>
      </c>
      <c r="N7" s="5">
        <v>95</v>
      </c>
      <c r="O7" s="5">
        <v>120</v>
      </c>
    </row>
    <row r="8" spans="1:15" x14ac:dyDescent="0.3">
      <c r="A8" s="6" t="s">
        <v>78</v>
      </c>
      <c r="B8" s="6" t="s">
        <v>79</v>
      </c>
      <c r="C8" s="7">
        <v>202534.33511382708</v>
      </c>
      <c r="D8" s="7">
        <f t="shared" si="0"/>
        <v>307.71908657397353</v>
      </c>
      <c r="E8" s="6" t="s">
        <v>35</v>
      </c>
      <c r="F8" s="6" t="s">
        <v>18</v>
      </c>
      <c r="G8" s="7">
        <v>382.34449176262001</v>
      </c>
      <c r="H8" s="7">
        <v>1.3</v>
      </c>
      <c r="I8" s="7">
        <v>4</v>
      </c>
      <c r="J8" s="7">
        <v>1.0158667786182722</v>
      </c>
      <c r="K8" s="7">
        <v>20.662582944291948</v>
      </c>
      <c r="L8" s="8">
        <v>400</v>
      </c>
      <c r="M8" s="8">
        <v>400</v>
      </c>
      <c r="N8" s="9">
        <v>150</v>
      </c>
      <c r="O8" s="9">
        <v>185</v>
      </c>
    </row>
    <row r="10" spans="1:15" x14ac:dyDescent="0.3">
      <c r="A10" s="11" t="s">
        <v>46</v>
      </c>
      <c r="B10" s="11" t="s">
        <v>46</v>
      </c>
      <c r="C10" s="11" t="s">
        <v>46</v>
      </c>
      <c r="D10" s="11" t="s">
        <v>46</v>
      </c>
      <c r="E10" s="11" t="s">
        <v>46</v>
      </c>
      <c r="F10" s="11" t="s">
        <v>46</v>
      </c>
      <c r="G10" s="11" t="s">
        <v>46</v>
      </c>
      <c r="H10" s="11" t="s">
        <v>46</v>
      </c>
      <c r="I10" s="11" t="s">
        <v>46</v>
      </c>
      <c r="J10" s="11" t="s">
        <v>46</v>
      </c>
      <c r="K10" s="11" t="s">
        <v>46</v>
      </c>
      <c r="L10" s="11" t="s">
        <v>46</v>
      </c>
      <c r="M10" s="11" t="s">
        <v>46</v>
      </c>
      <c r="N10" s="11" t="s">
        <v>46</v>
      </c>
      <c r="O10" s="11" t="s">
        <v>46</v>
      </c>
    </row>
    <row r="11" spans="1:15" x14ac:dyDescent="0.3">
      <c r="A11" s="11" t="s">
        <v>46</v>
      </c>
      <c r="B11" s="11" t="s">
        <v>46</v>
      </c>
      <c r="C11" s="11" t="s">
        <v>46</v>
      </c>
      <c r="D11" s="11" t="s">
        <v>46</v>
      </c>
      <c r="E11" s="11" t="s">
        <v>46</v>
      </c>
      <c r="F11" s="11" t="s">
        <v>46</v>
      </c>
      <c r="G11" s="11" t="s">
        <v>46</v>
      </c>
      <c r="H11" s="11" t="s">
        <v>46</v>
      </c>
      <c r="I11" s="11" t="s">
        <v>46</v>
      </c>
      <c r="J11" s="11" t="s">
        <v>46</v>
      </c>
      <c r="K11" s="11" t="s">
        <v>46</v>
      </c>
      <c r="L11" s="11" t="s">
        <v>46</v>
      </c>
      <c r="M11" s="11" t="s">
        <v>46</v>
      </c>
      <c r="N11" s="11" t="s">
        <v>46</v>
      </c>
      <c r="O11" s="11" t="s">
        <v>46</v>
      </c>
    </row>
    <row r="12" spans="1:15" x14ac:dyDescent="0.3">
      <c r="A12" s="11" t="s">
        <v>46</v>
      </c>
      <c r="B12" s="11" t="s">
        <v>46</v>
      </c>
      <c r="C12" s="11" t="s">
        <v>46</v>
      </c>
      <c r="D12" s="11" t="s">
        <v>46</v>
      </c>
      <c r="E12" s="11" t="s">
        <v>46</v>
      </c>
      <c r="F12" s="11" t="s">
        <v>46</v>
      </c>
      <c r="G12" s="11" t="s">
        <v>46</v>
      </c>
      <c r="H12" s="11" t="s">
        <v>46</v>
      </c>
      <c r="I12" s="11" t="s">
        <v>46</v>
      </c>
      <c r="J12" s="11" t="s">
        <v>46</v>
      </c>
      <c r="K12" s="11" t="s">
        <v>46</v>
      </c>
      <c r="L12" s="11" t="s">
        <v>46</v>
      </c>
      <c r="M12" s="11" t="s">
        <v>46</v>
      </c>
      <c r="N12" s="11" t="s">
        <v>46</v>
      </c>
      <c r="O12" s="11" t="s">
        <v>46</v>
      </c>
    </row>
    <row r="13" spans="1:15" ht="46.8" x14ac:dyDescent="0.3">
      <c r="A13" s="1" t="s">
        <v>1</v>
      </c>
      <c r="B13" s="1" t="s">
        <v>2</v>
      </c>
      <c r="C13" s="1" t="s">
        <v>3</v>
      </c>
      <c r="D13" s="1" t="s">
        <v>4</v>
      </c>
      <c r="E13" s="1" t="s">
        <v>5</v>
      </c>
      <c r="F13" s="1" t="s">
        <v>6</v>
      </c>
      <c r="G13" s="1" t="s">
        <v>7</v>
      </c>
      <c r="H13" s="1" t="s">
        <v>8</v>
      </c>
      <c r="I13" s="1" t="s">
        <v>9</v>
      </c>
      <c r="J13" s="1" t="s">
        <v>10</v>
      </c>
      <c r="K13" s="1" t="s">
        <v>11</v>
      </c>
      <c r="L13" s="1" t="s">
        <v>12</v>
      </c>
      <c r="M13" s="1" t="s">
        <v>13</v>
      </c>
      <c r="N13" s="1" t="s">
        <v>14</v>
      </c>
      <c r="O13" s="1" t="s">
        <v>15</v>
      </c>
    </row>
    <row r="14" spans="1:15" x14ac:dyDescent="0.3">
      <c r="A14" s="2">
        <f>1</f>
        <v>1</v>
      </c>
      <c r="B14" s="2" t="s">
        <v>47</v>
      </c>
      <c r="C14" s="3">
        <v>2504.347826086957</v>
      </c>
      <c r="D14" s="3">
        <f>C14/(380*SQRT(3))</f>
        <v>3.8049628724625233</v>
      </c>
      <c r="E14" s="2" t="s">
        <v>35</v>
      </c>
      <c r="F14" s="2" t="s">
        <v>24</v>
      </c>
      <c r="G14" s="3">
        <v>10.732919254658388</v>
      </c>
      <c r="H14" s="3">
        <v>1.3</v>
      </c>
      <c r="I14" s="3">
        <v>4</v>
      </c>
      <c r="J14" s="3">
        <v>0.13782945182425246</v>
      </c>
      <c r="K14" s="3">
        <v>3.2630874483152237</v>
      </c>
      <c r="L14" s="4">
        <v>16</v>
      </c>
      <c r="M14" s="4">
        <v>16</v>
      </c>
      <c r="N14" s="5">
        <v>2.5</v>
      </c>
      <c r="O14" s="5">
        <v>6</v>
      </c>
    </row>
    <row r="15" spans="1:15" x14ac:dyDescent="0.3">
      <c r="A15" s="6" t="s">
        <v>48</v>
      </c>
      <c r="B15" s="6" t="s">
        <v>49</v>
      </c>
      <c r="C15" s="7">
        <v>16893.357749078325</v>
      </c>
      <c r="D15" s="7">
        <f t="shared" ref="D15:D17" si="1">C15/(380*SQRT(3))</f>
        <v>25.666801694597424</v>
      </c>
      <c r="E15" s="6" t="s">
        <v>35</v>
      </c>
      <c r="F15" s="6" t="s">
        <v>18</v>
      </c>
      <c r="G15" s="7">
        <v>24.307989039339802</v>
      </c>
      <c r="H15" s="7">
        <v>1.3</v>
      </c>
      <c r="I15" s="7">
        <v>4</v>
      </c>
      <c r="J15" s="7">
        <v>0.733283597643825</v>
      </c>
      <c r="K15" s="7">
        <v>6.4109811122836096</v>
      </c>
      <c r="L15" s="8">
        <v>25</v>
      </c>
      <c r="M15" s="8">
        <v>25</v>
      </c>
      <c r="N15" s="9">
        <v>2.5</v>
      </c>
      <c r="O15" s="9">
        <v>6</v>
      </c>
    </row>
    <row r="16" spans="1:15" x14ac:dyDescent="0.3">
      <c r="A16" s="2" t="s">
        <v>50</v>
      </c>
      <c r="B16" s="2" t="s">
        <v>51</v>
      </c>
      <c r="C16" s="3">
        <v>21939.434259530019</v>
      </c>
      <c r="D16" s="3">
        <f t="shared" si="1"/>
        <v>33.333521777915145</v>
      </c>
      <c r="E16" s="2" t="s">
        <v>35</v>
      </c>
      <c r="F16" s="2" t="s">
        <v>18</v>
      </c>
      <c r="G16" s="3">
        <v>25.106169701427032</v>
      </c>
      <c r="H16" s="3">
        <v>1.3</v>
      </c>
      <c r="I16" s="3">
        <v>4</v>
      </c>
      <c r="J16" s="3">
        <v>0.5462375649086324</v>
      </c>
      <c r="K16" s="3">
        <v>6.3034811122835226</v>
      </c>
      <c r="L16" s="4">
        <v>32</v>
      </c>
      <c r="M16" s="4">
        <v>32</v>
      </c>
      <c r="N16" s="5">
        <v>4</v>
      </c>
      <c r="O16" s="5">
        <v>10</v>
      </c>
    </row>
    <row r="17" spans="1:15" x14ac:dyDescent="0.3">
      <c r="A17" s="6" t="s">
        <v>27</v>
      </c>
      <c r="B17" s="6" t="s">
        <v>52</v>
      </c>
      <c r="C17" s="7">
        <v>22481.897148379463</v>
      </c>
      <c r="D17" s="7">
        <f t="shared" si="1"/>
        <v>34.157708869764114</v>
      </c>
      <c r="E17" s="6" t="s">
        <v>35</v>
      </c>
      <c r="F17" s="6" t="s">
        <v>18</v>
      </c>
      <c r="G17" s="7">
        <v>25.769502455764638</v>
      </c>
      <c r="H17" s="7">
        <v>1.3</v>
      </c>
      <c r="I17" s="7">
        <v>4</v>
      </c>
      <c r="J17" s="7">
        <v>1.3703197379548591</v>
      </c>
      <c r="K17" s="7">
        <v>16.039231581775582</v>
      </c>
      <c r="L17" s="8">
        <v>32</v>
      </c>
      <c r="M17" s="8">
        <v>32</v>
      </c>
      <c r="N17" s="9">
        <v>4</v>
      </c>
      <c r="O17" s="9">
        <v>10</v>
      </c>
    </row>
    <row r="18" spans="1:15" ht="14.4" customHeight="1" x14ac:dyDescent="0.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ht="14.4" hidden="1" customHeight="1" outlineLevel="1" x14ac:dyDescent="0.3">
      <c r="A19" s="12" t="s">
        <v>68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4"/>
    </row>
    <row r="20" spans="1:15" ht="14.4" hidden="1" customHeight="1" outlineLevel="1" x14ac:dyDescent="0.3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7"/>
    </row>
    <row r="21" spans="1:15" ht="14.4" hidden="1" customHeight="1" outlineLevel="1" x14ac:dyDescent="0.3">
      <c r="A21" s="18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20"/>
    </row>
    <row r="22" spans="1:15" ht="14.4" hidden="1" customHeight="1" outlineLevel="1" x14ac:dyDescent="0.3">
      <c r="A22" s="1" t="s">
        <v>1</v>
      </c>
      <c r="B22" s="1" t="s">
        <v>2</v>
      </c>
      <c r="C22" s="1" t="s">
        <v>3</v>
      </c>
      <c r="D22" s="1" t="s">
        <v>4</v>
      </c>
      <c r="E22" s="1" t="s">
        <v>5</v>
      </c>
      <c r="F22" s="1" t="s">
        <v>6</v>
      </c>
      <c r="G22" s="1" t="s">
        <v>7</v>
      </c>
      <c r="H22" s="1" t="s">
        <v>8</v>
      </c>
      <c r="I22" s="1" t="s">
        <v>9</v>
      </c>
      <c r="J22" s="1" t="s">
        <v>10</v>
      </c>
      <c r="K22" s="1" t="s">
        <v>11</v>
      </c>
      <c r="L22" s="1" t="s">
        <v>12</v>
      </c>
      <c r="M22" s="1" t="s">
        <v>13</v>
      </c>
      <c r="N22" s="1" t="s">
        <v>14</v>
      </c>
      <c r="O22" s="1" t="s">
        <v>15</v>
      </c>
    </row>
    <row r="23" spans="1:15" hidden="1" outlineLevel="1" x14ac:dyDescent="0.3">
      <c r="A23" s="2">
        <f>1</f>
        <v>1</v>
      </c>
      <c r="B23" s="2" t="s">
        <v>69</v>
      </c>
      <c r="C23" s="3">
        <v>1252.1739130434785</v>
      </c>
      <c r="D23" s="3">
        <v>5.6916996047430848</v>
      </c>
      <c r="E23" s="2" t="s">
        <v>17</v>
      </c>
      <c r="F23" s="2" t="s">
        <v>24</v>
      </c>
      <c r="G23" s="3">
        <v>8.130999435347265</v>
      </c>
      <c r="H23" s="3">
        <v>1.3</v>
      </c>
      <c r="I23" s="3">
        <v>4</v>
      </c>
      <c r="J23" s="3">
        <v>0.71734782307723743</v>
      </c>
      <c r="K23" s="3">
        <v>33.952736979130975</v>
      </c>
      <c r="L23" s="4">
        <v>10</v>
      </c>
      <c r="M23" s="4">
        <v>10</v>
      </c>
      <c r="N23" s="5">
        <v>1.5</v>
      </c>
      <c r="O23" s="5">
        <v>2.5</v>
      </c>
    </row>
    <row r="24" spans="1:15" hidden="1" outlineLevel="1" x14ac:dyDescent="0.3">
      <c r="A24" s="6">
        <f>3</f>
        <v>3</v>
      </c>
      <c r="B24" s="6" t="s">
        <v>69</v>
      </c>
      <c r="C24" s="7">
        <v>1252.1739130434785</v>
      </c>
      <c r="D24" s="7">
        <v>5.6916996047430848</v>
      </c>
      <c r="E24" s="6" t="s">
        <v>17</v>
      </c>
      <c r="F24" s="6" t="s">
        <v>24</v>
      </c>
      <c r="G24" s="7">
        <v>8.130999435347265</v>
      </c>
      <c r="H24" s="7">
        <v>1.3</v>
      </c>
      <c r="I24" s="7">
        <v>4</v>
      </c>
      <c r="J24" s="7">
        <v>1.6539442408461276</v>
      </c>
      <c r="K24" s="7">
        <v>61.780926984996029</v>
      </c>
      <c r="L24" s="8">
        <v>10</v>
      </c>
      <c r="M24" s="8">
        <v>10</v>
      </c>
      <c r="N24" s="9">
        <v>1.5</v>
      </c>
      <c r="O24" s="9">
        <v>2.5</v>
      </c>
    </row>
    <row r="25" spans="1:15" hidden="1" outlineLevel="1" x14ac:dyDescent="0.3"/>
    <row r="26" spans="1:15" hidden="1" outlineLevel="1" x14ac:dyDescent="0.3">
      <c r="A26" s="11" t="s">
        <v>70</v>
      </c>
      <c r="B26" s="11" t="s">
        <v>70</v>
      </c>
      <c r="C26" s="11" t="s">
        <v>70</v>
      </c>
      <c r="D26" s="11" t="s">
        <v>70</v>
      </c>
      <c r="E26" s="11" t="s">
        <v>70</v>
      </c>
      <c r="F26" s="11" t="s">
        <v>70</v>
      </c>
      <c r="G26" s="11" t="s">
        <v>70</v>
      </c>
      <c r="H26" s="11" t="s">
        <v>70</v>
      </c>
      <c r="I26" s="11" t="s">
        <v>70</v>
      </c>
      <c r="J26" s="11" t="s">
        <v>70</v>
      </c>
      <c r="K26" s="11" t="s">
        <v>70</v>
      </c>
      <c r="L26" s="11" t="s">
        <v>70</v>
      </c>
      <c r="M26" s="11" t="s">
        <v>70</v>
      </c>
      <c r="N26" s="11" t="s">
        <v>70</v>
      </c>
      <c r="O26" s="11" t="s">
        <v>70</v>
      </c>
    </row>
    <row r="27" spans="1:15" hidden="1" outlineLevel="1" x14ac:dyDescent="0.3">
      <c r="A27" s="11" t="s">
        <v>70</v>
      </c>
      <c r="B27" s="11" t="s">
        <v>70</v>
      </c>
      <c r="C27" s="11" t="s">
        <v>70</v>
      </c>
      <c r="D27" s="11" t="s">
        <v>70</v>
      </c>
      <c r="E27" s="11" t="s">
        <v>70</v>
      </c>
      <c r="F27" s="11" t="s">
        <v>70</v>
      </c>
      <c r="G27" s="11" t="s">
        <v>70</v>
      </c>
      <c r="H27" s="11" t="s">
        <v>70</v>
      </c>
      <c r="I27" s="11" t="s">
        <v>70</v>
      </c>
      <c r="J27" s="11" t="s">
        <v>70</v>
      </c>
      <c r="K27" s="11" t="s">
        <v>70</v>
      </c>
      <c r="L27" s="11" t="s">
        <v>70</v>
      </c>
      <c r="M27" s="11" t="s">
        <v>70</v>
      </c>
      <c r="N27" s="11" t="s">
        <v>70</v>
      </c>
      <c r="O27" s="11" t="s">
        <v>70</v>
      </c>
    </row>
    <row r="28" spans="1:15" ht="14.4" hidden="1" customHeight="1" outlineLevel="1" x14ac:dyDescent="0.3">
      <c r="A28" s="11" t="s">
        <v>70</v>
      </c>
      <c r="B28" s="11" t="s">
        <v>70</v>
      </c>
      <c r="C28" s="11" t="s">
        <v>70</v>
      </c>
      <c r="D28" s="11" t="s">
        <v>70</v>
      </c>
      <c r="E28" s="11" t="s">
        <v>70</v>
      </c>
      <c r="F28" s="11" t="s">
        <v>70</v>
      </c>
      <c r="G28" s="11" t="s">
        <v>70</v>
      </c>
      <c r="H28" s="11" t="s">
        <v>70</v>
      </c>
      <c r="I28" s="11" t="s">
        <v>70</v>
      </c>
      <c r="J28" s="11" t="s">
        <v>70</v>
      </c>
      <c r="K28" s="11" t="s">
        <v>70</v>
      </c>
      <c r="L28" s="11" t="s">
        <v>70</v>
      </c>
      <c r="M28" s="11" t="s">
        <v>70</v>
      </c>
      <c r="N28" s="11" t="s">
        <v>70</v>
      </c>
      <c r="O28" s="11" t="s">
        <v>70</v>
      </c>
    </row>
    <row r="29" spans="1:15" ht="14.4" hidden="1" customHeight="1" outlineLevel="1" x14ac:dyDescent="0.3">
      <c r="A29" s="1" t="s">
        <v>1</v>
      </c>
      <c r="B29" s="1" t="s">
        <v>2</v>
      </c>
      <c r="C29" s="1" t="s">
        <v>3</v>
      </c>
      <c r="D29" s="1" t="s">
        <v>4</v>
      </c>
      <c r="E29" s="1" t="s">
        <v>5</v>
      </c>
      <c r="F29" s="1" t="s">
        <v>6</v>
      </c>
      <c r="G29" s="1" t="s">
        <v>7</v>
      </c>
      <c r="H29" s="1" t="s">
        <v>8</v>
      </c>
      <c r="I29" s="1" t="s">
        <v>9</v>
      </c>
      <c r="J29" s="1" t="s">
        <v>10</v>
      </c>
      <c r="K29" s="1" t="s">
        <v>11</v>
      </c>
      <c r="L29" s="1" t="s">
        <v>12</v>
      </c>
      <c r="M29" s="1" t="s">
        <v>13</v>
      </c>
      <c r="N29" s="1" t="s">
        <v>14</v>
      </c>
      <c r="O29" s="1" t="s">
        <v>15</v>
      </c>
    </row>
    <row r="30" spans="1:15" ht="14.4" hidden="1" customHeight="1" outlineLevel="1" x14ac:dyDescent="0.3">
      <c r="A30" s="2">
        <f>1</f>
        <v>1</v>
      </c>
      <c r="B30" s="2" t="s">
        <v>69</v>
      </c>
      <c r="C30" s="3">
        <v>626.08695652173901</v>
      </c>
      <c r="D30" s="3">
        <v>2.8458498023715415</v>
      </c>
      <c r="E30" s="2" t="s">
        <v>17</v>
      </c>
      <c r="F30" s="2" t="s">
        <v>71</v>
      </c>
      <c r="G30" s="3">
        <v>3.9525691699604746</v>
      </c>
      <c r="H30" s="3">
        <v>1.3</v>
      </c>
      <c r="I30" s="3">
        <v>4</v>
      </c>
      <c r="J30" s="3">
        <v>0.4013025353224835</v>
      </c>
      <c r="K30" s="3">
        <v>25.810862221447522</v>
      </c>
      <c r="L30" s="4">
        <v>10</v>
      </c>
      <c r="M30" s="4">
        <v>10</v>
      </c>
      <c r="N30" s="5">
        <v>1.5</v>
      </c>
      <c r="O30" s="5">
        <v>2.5</v>
      </c>
    </row>
    <row r="31" spans="1:15" hidden="1" outlineLevel="1" x14ac:dyDescent="0.3">
      <c r="A31" s="6">
        <f>2</f>
        <v>2</v>
      </c>
      <c r="B31" s="6" t="s">
        <v>69</v>
      </c>
      <c r="C31" s="7">
        <v>999.99999999999977</v>
      </c>
      <c r="D31" s="7">
        <v>4.545454545454545</v>
      </c>
      <c r="E31" s="6" t="s">
        <v>17</v>
      </c>
      <c r="F31" s="6" t="s">
        <v>71</v>
      </c>
      <c r="G31" s="7">
        <v>6.3131313131313123</v>
      </c>
      <c r="H31" s="7">
        <v>1.3</v>
      </c>
      <c r="I31" s="7">
        <v>4</v>
      </c>
      <c r="J31" s="7">
        <v>0.24062516942681705</v>
      </c>
      <c r="K31" s="7">
        <v>6.9986574921317644</v>
      </c>
      <c r="L31" s="8">
        <v>10</v>
      </c>
      <c r="M31" s="8">
        <v>10</v>
      </c>
      <c r="N31" s="9">
        <v>2.5</v>
      </c>
      <c r="O31" s="9">
        <v>2.5</v>
      </c>
    </row>
    <row r="32" spans="1:15" hidden="1" outlineLevel="1" x14ac:dyDescent="0.3">
      <c r="A32" s="2">
        <f>3</f>
        <v>3</v>
      </c>
      <c r="B32" s="2" t="s">
        <v>16</v>
      </c>
      <c r="C32" s="3">
        <v>4195</v>
      </c>
      <c r="D32" s="3">
        <v>19.06818181818182</v>
      </c>
      <c r="E32" s="2" t="s">
        <v>17</v>
      </c>
      <c r="F32" s="2" t="s">
        <v>71</v>
      </c>
      <c r="G32" s="3">
        <v>26.483585858585862</v>
      </c>
      <c r="H32" s="3">
        <v>1.3</v>
      </c>
      <c r="I32" s="3">
        <v>4</v>
      </c>
      <c r="J32" s="3">
        <v>1.5677922703394684</v>
      </c>
      <c r="K32" s="3">
        <v>17.07778159951889</v>
      </c>
      <c r="L32" s="4">
        <v>32</v>
      </c>
      <c r="M32" s="4">
        <v>32</v>
      </c>
      <c r="N32" s="5">
        <v>4</v>
      </c>
      <c r="O32" s="5">
        <v>4</v>
      </c>
    </row>
    <row r="33" spans="1:15" hidden="1" outlineLevel="1" x14ac:dyDescent="0.3">
      <c r="A33" s="6">
        <f>4</f>
        <v>4</v>
      </c>
      <c r="B33" s="6" t="s">
        <v>16</v>
      </c>
      <c r="C33" s="7">
        <v>4195</v>
      </c>
      <c r="D33" s="7">
        <v>19.06818181818182</v>
      </c>
      <c r="E33" s="6" t="s">
        <v>17</v>
      </c>
      <c r="F33" s="6" t="s">
        <v>71</v>
      </c>
      <c r="G33" s="7">
        <v>26.483585858585862</v>
      </c>
      <c r="H33" s="7">
        <v>1.3</v>
      </c>
      <c r="I33" s="7">
        <v>4</v>
      </c>
      <c r="J33" s="7">
        <v>1.9650512836767469</v>
      </c>
      <c r="K33" s="7">
        <v>20.77107633919902</v>
      </c>
      <c r="L33" s="8">
        <v>32</v>
      </c>
      <c r="M33" s="8">
        <v>32</v>
      </c>
      <c r="N33" s="9">
        <v>4</v>
      </c>
      <c r="O33" s="9">
        <v>4</v>
      </c>
    </row>
    <row r="34" spans="1:15" hidden="1" outlineLevel="1" x14ac:dyDescent="0.3">
      <c r="A34" s="2">
        <f>5</f>
        <v>5</v>
      </c>
      <c r="B34" s="2" t="s">
        <v>69</v>
      </c>
      <c r="C34" s="3">
        <v>999.99999999999977</v>
      </c>
      <c r="D34" s="3">
        <v>4.545454545454545</v>
      </c>
      <c r="E34" s="2" t="s">
        <v>17</v>
      </c>
      <c r="F34" s="2" t="s">
        <v>71</v>
      </c>
      <c r="G34" s="3">
        <v>6.3131313131313123</v>
      </c>
      <c r="H34" s="3">
        <v>1.3</v>
      </c>
      <c r="I34" s="3">
        <v>4</v>
      </c>
      <c r="J34" s="3">
        <v>0.42607723748073573</v>
      </c>
      <c r="K34" s="3">
        <v>11.804923112561795</v>
      </c>
      <c r="L34" s="4">
        <v>10</v>
      </c>
      <c r="M34" s="4">
        <v>10</v>
      </c>
      <c r="N34" s="5">
        <v>2.5</v>
      </c>
      <c r="O34" s="5">
        <v>2.5</v>
      </c>
    </row>
    <row r="35" spans="1:15" hidden="1" outlineLevel="1" x14ac:dyDescent="0.3">
      <c r="A35" s="6">
        <f>6</f>
        <v>6</v>
      </c>
      <c r="B35" s="6" t="s">
        <v>69</v>
      </c>
      <c r="C35" s="7">
        <v>999.99999999999977</v>
      </c>
      <c r="D35" s="7">
        <v>4.545454545454545</v>
      </c>
      <c r="E35" s="6" t="s">
        <v>17</v>
      </c>
      <c r="F35" s="6" t="s">
        <v>71</v>
      </c>
      <c r="G35" s="7">
        <v>6.3131313131313123</v>
      </c>
      <c r="H35" s="7">
        <v>1.3</v>
      </c>
      <c r="I35" s="7">
        <v>4</v>
      </c>
      <c r="J35" s="7">
        <v>0.71287153400639136</v>
      </c>
      <c r="K35" s="7">
        <v>19.505358497152773</v>
      </c>
      <c r="L35" s="8">
        <v>10</v>
      </c>
      <c r="M35" s="8">
        <v>10</v>
      </c>
      <c r="N35" s="9">
        <v>2.5</v>
      </c>
      <c r="O35" s="9">
        <v>2.5</v>
      </c>
    </row>
    <row r="36" spans="1:15" hidden="1" outlineLevel="1" x14ac:dyDescent="0.3">
      <c r="A36" s="2">
        <f>7</f>
        <v>7</v>
      </c>
      <c r="B36" s="2" t="s">
        <v>69</v>
      </c>
      <c r="C36" s="3">
        <v>999.99999999999977</v>
      </c>
      <c r="D36" s="3">
        <v>4.545454545454545</v>
      </c>
      <c r="E36" s="2" t="s">
        <v>17</v>
      </c>
      <c r="F36" s="2" t="s">
        <v>71</v>
      </c>
      <c r="G36" s="3">
        <v>6.3131313131313123</v>
      </c>
      <c r="H36" s="3">
        <v>1.3</v>
      </c>
      <c r="I36" s="3">
        <v>4</v>
      </c>
      <c r="J36" s="3">
        <v>0.50245768565657933</v>
      </c>
      <c r="K36" s="3">
        <v>14.086219519246194</v>
      </c>
      <c r="L36" s="4">
        <v>10</v>
      </c>
      <c r="M36" s="4">
        <v>10</v>
      </c>
      <c r="N36" s="5">
        <v>2.5</v>
      </c>
      <c r="O36" s="5">
        <v>2.5</v>
      </c>
    </row>
    <row r="37" spans="1:15" hidden="1" outlineLevel="1" x14ac:dyDescent="0.3">
      <c r="A37" s="6">
        <f>8</f>
        <v>8</v>
      </c>
      <c r="B37" s="6" t="s">
        <v>69</v>
      </c>
      <c r="C37" s="7">
        <v>999.99999999999977</v>
      </c>
      <c r="D37" s="7">
        <v>4.545454545454545</v>
      </c>
      <c r="E37" s="6" t="s">
        <v>17</v>
      </c>
      <c r="F37" s="6" t="s">
        <v>71</v>
      </c>
      <c r="G37" s="7">
        <v>6.3131313131313123</v>
      </c>
      <c r="H37" s="7">
        <v>1.3</v>
      </c>
      <c r="I37" s="7">
        <v>4</v>
      </c>
      <c r="J37" s="7">
        <v>0.61507841575265709</v>
      </c>
      <c r="K37" s="7">
        <v>16.156852696490184</v>
      </c>
      <c r="L37" s="8">
        <v>10</v>
      </c>
      <c r="M37" s="8">
        <v>10</v>
      </c>
      <c r="N37" s="9">
        <v>2.5</v>
      </c>
      <c r="O37" s="9">
        <v>2.5</v>
      </c>
    </row>
    <row r="38" spans="1:15" hidden="1" outlineLevel="1" x14ac:dyDescent="0.3">
      <c r="A38" s="2">
        <f>11</f>
        <v>11</v>
      </c>
      <c r="B38" s="2" t="s">
        <v>69</v>
      </c>
      <c r="C38" s="3">
        <v>999.99999999999977</v>
      </c>
      <c r="D38" s="3">
        <v>4.545454545454545</v>
      </c>
      <c r="E38" s="2" t="s">
        <v>17</v>
      </c>
      <c r="F38" s="2" t="s">
        <v>71</v>
      </c>
      <c r="G38" s="3">
        <v>6.3131313131313123</v>
      </c>
      <c r="H38" s="3">
        <v>1.3</v>
      </c>
      <c r="I38" s="3">
        <v>4</v>
      </c>
      <c r="J38" s="3">
        <v>0.58920330066629245</v>
      </c>
      <c r="K38" s="3">
        <v>15.262313003504437</v>
      </c>
      <c r="L38" s="4">
        <v>10</v>
      </c>
      <c r="M38" s="4">
        <v>10</v>
      </c>
      <c r="N38" s="5">
        <v>2.5</v>
      </c>
      <c r="O38" s="5">
        <v>2.5</v>
      </c>
    </row>
    <row r="39" spans="1:15" hidden="1" outlineLevel="1" x14ac:dyDescent="0.3">
      <c r="A39" s="6">
        <f>14</f>
        <v>14</v>
      </c>
      <c r="B39" s="6" t="s">
        <v>69</v>
      </c>
      <c r="C39" s="7">
        <v>999.99999999999977</v>
      </c>
      <c r="D39" s="7">
        <v>4.545454545454545</v>
      </c>
      <c r="E39" s="6" t="s">
        <v>17</v>
      </c>
      <c r="F39" s="6" t="s">
        <v>71</v>
      </c>
      <c r="G39" s="7">
        <v>6.3131313131313123</v>
      </c>
      <c r="H39" s="7">
        <v>1.3</v>
      </c>
      <c r="I39" s="7">
        <v>4</v>
      </c>
      <c r="J39" s="7">
        <v>0.38874890898762748</v>
      </c>
      <c r="K39" s="7">
        <v>10.155144668691003</v>
      </c>
      <c r="L39" s="8">
        <v>10</v>
      </c>
      <c r="M39" s="8">
        <v>10</v>
      </c>
      <c r="N39" s="9">
        <v>2.5</v>
      </c>
      <c r="O39" s="9">
        <v>2.5</v>
      </c>
    </row>
    <row r="40" spans="1:15" hidden="1" outlineLevel="1" x14ac:dyDescent="0.3">
      <c r="A40" s="2">
        <f>17</f>
        <v>17</v>
      </c>
      <c r="B40" s="2" t="s">
        <v>69</v>
      </c>
      <c r="C40" s="3">
        <v>999.99999999999977</v>
      </c>
      <c r="D40" s="3">
        <v>4.545454545454545</v>
      </c>
      <c r="E40" s="2" t="s">
        <v>17</v>
      </c>
      <c r="F40" s="2" t="s">
        <v>71</v>
      </c>
      <c r="G40" s="3">
        <v>6.3131313131313123</v>
      </c>
      <c r="H40" s="3">
        <v>1.3</v>
      </c>
      <c r="I40" s="3">
        <v>4</v>
      </c>
      <c r="J40" s="3">
        <v>0.56243016061531836</v>
      </c>
      <c r="K40" s="3">
        <v>15.849254702860383</v>
      </c>
      <c r="L40" s="4">
        <v>10</v>
      </c>
      <c r="M40" s="4">
        <v>10</v>
      </c>
      <c r="N40" s="5">
        <v>2.5</v>
      </c>
      <c r="O40" s="5">
        <v>2.5</v>
      </c>
    </row>
    <row r="41" spans="1:15" hidden="1" outlineLevel="1" x14ac:dyDescent="0.3"/>
    <row r="42" spans="1:15" hidden="1" outlineLevel="1" x14ac:dyDescent="0.3">
      <c r="A42" s="11" t="s">
        <v>72</v>
      </c>
      <c r="B42" s="11" t="s">
        <v>72</v>
      </c>
      <c r="C42" s="11" t="s">
        <v>72</v>
      </c>
      <c r="D42" s="11" t="s">
        <v>72</v>
      </c>
      <c r="E42" s="11" t="s">
        <v>72</v>
      </c>
      <c r="F42" s="11" t="s">
        <v>72</v>
      </c>
      <c r="G42" s="11" t="s">
        <v>72</v>
      </c>
      <c r="H42" s="11" t="s">
        <v>72</v>
      </c>
      <c r="I42" s="11" t="s">
        <v>72</v>
      </c>
      <c r="J42" s="11" t="s">
        <v>72</v>
      </c>
      <c r="K42" s="11" t="s">
        <v>72</v>
      </c>
      <c r="L42" s="11" t="s">
        <v>72</v>
      </c>
      <c r="M42" s="11" t="s">
        <v>72</v>
      </c>
      <c r="N42" s="11" t="s">
        <v>72</v>
      </c>
      <c r="O42" s="11" t="s">
        <v>72</v>
      </c>
    </row>
    <row r="43" spans="1:15" hidden="1" outlineLevel="1" x14ac:dyDescent="0.3">
      <c r="A43" s="11" t="s">
        <v>72</v>
      </c>
      <c r="B43" s="11" t="s">
        <v>72</v>
      </c>
      <c r="C43" s="11" t="s">
        <v>72</v>
      </c>
      <c r="D43" s="11" t="s">
        <v>72</v>
      </c>
      <c r="E43" s="11" t="s">
        <v>72</v>
      </c>
      <c r="F43" s="11" t="s">
        <v>72</v>
      </c>
      <c r="G43" s="11" t="s">
        <v>72</v>
      </c>
      <c r="H43" s="11" t="s">
        <v>72</v>
      </c>
      <c r="I43" s="11" t="s">
        <v>72</v>
      </c>
      <c r="J43" s="11" t="s">
        <v>72</v>
      </c>
      <c r="K43" s="11" t="s">
        <v>72</v>
      </c>
      <c r="L43" s="11" t="s">
        <v>72</v>
      </c>
      <c r="M43" s="11" t="s">
        <v>72</v>
      </c>
      <c r="N43" s="11" t="s">
        <v>72</v>
      </c>
      <c r="O43" s="11" t="s">
        <v>72</v>
      </c>
    </row>
    <row r="44" spans="1:15" hidden="1" outlineLevel="1" x14ac:dyDescent="0.3">
      <c r="A44" s="11" t="s">
        <v>72</v>
      </c>
      <c r="B44" s="11" t="s">
        <v>72</v>
      </c>
      <c r="C44" s="11" t="s">
        <v>72</v>
      </c>
      <c r="D44" s="11" t="s">
        <v>72</v>
      </c>
      <c r="E44" s="11" t="s">
        <v>72</v>
      </c>
      <c r="F44" s="11" t="s">
        <v>72</v>
      </c>
      <c r="G44" s="11" t="s">
        <v>72</v>
      </c>
      <c r="H44" s="11" t="s">
        <v>72</v>
      </c>
      <c r="I44" s="11" t="s">
        <v>72</v>
      </c>
      <c r="J44" s="11" t="s">
        <v>72</v>
      </c>
      <c r="K44" s="11" t="s">
        <v>72</v>
      </c>
      <c r="L44" s="11" t="s">
        <v>72</v>
      </c>
      <c r="M44" s="11" t="s">
        <v>72</v>
      </c>
      <c r="N44" s="11" t="s">
        <v>72</v>
      </c>
      <c r="O44" s="11" t="s">
        <v>72</v>
      </c>
    </row>
    <row r="45" spans="1:15" ht="46.8" hidden="1" outlineLevel="1" x14ac:dyDescent="0.3">
      <c r="A45" s="1" t="s">
        <v>1</v>
      </c>
      <c r="B45" s="1" t="s">
        <v>2</v>
      </c>
      <c r="C45" s="1" t="s">
        <v>3</v>
      </c>
      <c r="D45" s="1" t="s">
        <v>4</v>
      </c>
      <c r="E45" s="1" t="s">
        <v>5</v>
      </c>
      <c r="F45" s="1" t="s">
        <v>6</v>
      </c>
      <c r="G45" s="1" t="s">
        <v>7</v>
      </c>
      <c r="H45" s="1" t="s">
        <v>8</v>
      </c>
      <c r="I45" s="1" t="s">
        <v>9</v>
      </c>
      <c r="J45" s="1" t="s">
        <v>10</v>
      </c>
      <c r="K45" s="1" t="s">
        <v>11</v>
      </c>
      <c r="L45" s="1" t="s">
        <v>12</v>
      </c>
      <c r="M45" s="1" t="s">
        <v>13</v>
      </c>
      <c r="N45" s="1" t="s">
        <v>14</v>
      </c>
      <c r="O45" s="1" t="s">
        <v>15</v>
      </c>
    </row>
    <row r="46" spans="1:15" hidden="1" outlineLevel="1" x14ac:dyDescent="0.3">
      <c r="A46" s="2">
        <f>1</f>
        <v>1</v>
      </c>
      <c r="B46" s="2" t="s">
        <v>63</v>
      </c>
      <c r="C46" s="3">
        <v>999.99999999999977</v>
      </c>
      <c r="D46" s="3">
        <v>4.545454545454545</v>
      </c>
      <c r="E46" s="2" t="s">
        <v>17</v>
      </c>
      <c r="F46" s="2" t="s">
        <v>71</v>
      </c>
      <c r="G46" s="3">
        <v>6.3131313131313123</v>
      </c>
      <c r="H46" s="3">
        <v>1.3</v>
      </c>
      <c r="I46" s="3">
        <v>4</v>
      </c>
      <c r="J46" s="3">
        <v>1.071258089521002</v>
      </c>
      <c r="K46" s="3">
        <v>27.754435824562204</v>
      </c>
      <c r="L46" s="4">
        <v>10</v>
      </c>
      <c r="M46" s="4">
        <v>10</v>
      </c>
      <c r="N46" s="5">
        <v>2.5</v>
      </c>
      <c r="O46" s="5">
        <v>2.5</v>
      </c>
    </row>
    <row r="47" spans="1:15" hidden="1" outlineLevel="1" x14ac:dyDescent="0.3">
      <c r="A47" s="6">
        <f>2</f>
        <v>2</v>
      </c>
      <c r="B47" s="6" t="s">
        <v>63</v>
      </c>
      <c r="C47" s="7">
        <v>999.99999999999977</v>
      </c>
      <c r="D47" s="7">
        <v>4.545454545454545</v>
      </c>
      <c r="E47" s="6" t="s">
        <v>17</v>
      </c>
      <c r="F47" s="6" t="s">
        <v>24</v>
      </c>
      <c r="G47" s="7">
        <v>6.4935064935064934</v>
      </c>
      <c r="H47" s="7">
        <v>1.3</v>
      </c>
      <c r="I47" s="7">
        <v>4</v>
      </c>
      <c r="J47" s="7">
        <v>0.38798033674738608</v>
      </c>
      <c r="K47" s="7">
        <v>10.621596420743565</v>
      </c>
      <c r="L47" s="8">
        <v>10</v>
      </c>
      <c r="M47" s="8">
        <v>10</v>
      </c>
      <c r="N47" s="9">
        <v>2.5</v>
      </c>
      <c r="O47" s="9">
        <v>2.5</v>
      </c>
    </row>
    <row r="48" spans="1:15" hidden="1" outlineLevel="1" x14ac:dyDescent="0.3">
      <c r="A48" s="2">
        <f>3</f>
        <v>3</v>
      </c>
      <c r="B48" s="2" t="s">
        <v>16</v>
      </c>
      <c r="C48" s="3">
        <v>4195</v>
      </c>
      <c r="D48" s="3">
        <v>19.06818181818182</v>
      </c>
      <c r="E48" s="2" t="s">
        <v>17</v>
      </c>
      <c r="F48" s="2" t="s">
        <v>71</v>
      </c>
      <c r="G48" s="3">
        <v>26.483585858585862</v>
      </c>
      <c r="H48" s="3">
        <v>1.3</v>
      </c>
      <c r="I48" s="3">
        <v>4</v>
      </c>
      <c r="J48" s="3">
        <v>1.900455815309412</v>
      </c>
      <c r="K48" s="3">
        <v>29.105407753753056</v>
      </c>
      <c r="L48" s="4">
        <v>32</v>
      </c>
      <c r="M48" s="4">
        <v>32</v>
      </c>
      <c r="N48" s="5">
        <v>2.5</v>
      </c>
      <c r="O48" s="5">
        <v>6</v>
      </c>
    </row>
    <row r="49" spans="1:15" hidden="1" outlineLevel="1" x14ac:dyDescent="0.3">
      <c r="A49" s="6">
        <f>4</f>
        <v>4</v>
      </c>
      <c r="B49" s="6" t="s">
        <v>63</v>
      </c>
      <c r="C49" s="7">
        <v>999.99999999999977</v>
      </c>
      <c r="D49" s="7">
        <v>4.545454545454545</v>
      </c>
      <c r="E49" s="6" t="s">
        <v>17</v>
      </c>
      <c r="F49" s="6" t="s">
        <v>71</v>
      </c>
      <c r="G49" s="7">
        <v>6.3131313131313123</v>
      </c>
      <c r="H49" s="7">
        <v>1.3</v>
      </c>
      <c r="I49" s="7">
        <v>4</v>
      </c>
      <c r="J49" s="7">
        <v>1.0289243376020945</v>
      </c>
      <c r="K49" s="7">
        <v>27.538316118016169</v>
      </c>
      <c r="L49" s="8">
        <v>10</v>
      </c>
      <c r="M49" s="8">
        <v>10</v>
      </c>
      <c r="N49" s="9">
        <v>2.5</v>
      </c>
      <c r="O49" s="9">
        <v>2.5</v>
      </c>
    </row>
    <row r="50" spans="1:15" hidden="1" outlineLevel="1" x14ac:dyDescent="0.3">
      <c r="A50" s="2">
        <f>5</f>
        <v>5</v>
      </c>
      <c r="B50" s="2" t="s">
        <v>16</v>
      </c>
      <c r="C50" s="3">
        <v>4195</v>
      </c>
      <c r="D50" s="3">
        <v>19.06818181818182</v>
      </c>
      <c r="E50" s="2" t="s">
        <v>17</v>
      </c>
      <c r="F50" s="2" t="s">
        <v>71</v>
      </c>
      <c r="G50" s="3">
        <v>26.483585858585862</v>
      </c>
      <c r="H50" s="3">
        <v>1.3</v>
      </c>
      <c r="I50" s="3">
        <v>4</v>
      </c>
      <c r="J50" s="3">
        <v>1.6605339661976277</v>
      </c>
      <c r="K50" s="3">
        <v>25.415020506329931</v>
      </c>
      <c r="L50" s="4">
        <v>32</v>
      </c>
      <c r="M50" s="4">
        <v>32</v>
      </c>
      <c r="N50" s="5">
        <v>2.5</v>
      </c>
      <c r="O50" s="5">
        <v>6</v>
      </c>
    </row>
    <row r="51" spans="1:15" hidden="1" outlineLevel="1" x14ac:dyDescent="0.3">
      <c r="A51" s="6">
        <f>6</f>
        <v>6</v>
      </c>
      <c r="B51" s="6" t="s">
        <v>63</v>
      </c>
      <c r="C51" s="7">
        <v>999.99999999999977</v>
      </c>
      <c r="D51" s="7">
        <v>4.545454545454545</v>
      </c>
      <c r="E51" s="6" t="s">
        <v>17</v>
      </c>
      <c r="F51" s="6" t="s">
        <v>24</v>
      </c>
      <c r="G51" s="7">
        <v>6.4935064935064934</v>
      </c>
      <c r="H51" s="7">
        <v>1.3</v>
      </c>
      <c r="I51" s="7">
        <v>4</v>
      </c>
      <c r="J51" s="7">
        <v>0.88949010737256051</v>
      </c>
      <c r="K51" s="7">
        <v>22.19431016963981</v>
      </c>
      <c r="L51" s="8">
        <v>10</v>
      </c>
      <c r="M51" s="8">
        <v>10</v>
      </c>
      <c r="N51" s="9">
        <v>2.5</v>
      </c>
      <c r="O51" s="9">
        <v>2.5</v>
      </c>
    </row>
    <row r="52" spans="1:15" hidden="1" outlineLevel="1" x14ac:dyDescent="0.3">
      <c r="A52" s="2">
        <f>7</f>
        <v>7</v>
      </c>
      <c r="B52" s="2" t="s">
        <v>63</v>
      </c>
      <c r="C52" s="3">
        <v>999.99999999999977</v>
      </c>
      <c r="D52" s="3">
        <v>4.545454545454545</v>
      </c>
      <c r="E52" s="2" t="s">
        <v>17</v>
      </c>
      <c r="F52" s="2" t="s">
        <v>24</v>
      </c>
      <c r="G52" s="3">
        <v>6.4935064935064934</v>
      </c>
      <c r="H52" s="3">
        <v>1.3</v>
      </c>
      <c r="I52" s="3">
        <v>4</v>
      </c>
      <c r="J52" s="3">
        <v>0.94184350609671375</v>
      </c>
      <c r="K52" s="3">
        <v>24.004241954103392</v>
      </c>
      <c r="L52" s="4">
        <v>10</v>
      </c>
      <c r="M52" s="4">
        <v>10</v>
      </c>
      <c r="N52" s="5">
        <v>2.5</v>
      </c>
      <c r="O52" s="5">
        <v>2.5</v>
      </c>
    </row>
    <row r="53" spans="1:15" hidden="1" outlineLevel="1" x14ac:dyDescent="0.3">
      <c r="A53" s="6">
        <f>8</f>
        <v>8</v>
      </c>
      <c r="B53" s="6" t="s">
        <v>63</v>
      </c>
      <c r="C53" s="7">
        <v>999.99999999999977</v>
      </c>
      <c r="D53" s="7">
        <v>4.545454545454545</v>
      </c>
      <c r="E53" s="6" t="s">
        <v>17</v>
      </c>
      <c r="F53" s="6" t="s">
        <v>24</v>
      </c>
      <c r="G53" s="7">
        <v>6.4935064935064934</v>
      </c>
      <c r="H53" s="7">
        <v>1.3</v>
      </c>
      <c r="I53" s="7">
        <v>4</v>
      </c>
      <c r="J53" s="7">
        <v>0.8340916115624446</v>
      </c>
      <c r="K53" s="7">
        <v>20.662146056948604</v>
      </c>
      <c r="L53" s="8">
        <v>10</v>
      </c>
      <c r="M53" s="8">
        <v>10</v>
      </c>
      <c r="N53" s="9">
        <v>2.5</v>
      </c>
      <c r="O53" s="9">
        <v>2.5</v>
      </c>
    </row>
    <row r="54" spans="1:15" hidden="1" outlineLevel="1" x14ac:dyDescent="0.3">
      <c r="A54" s="2">
        <f>9</f>
        <v>9</v>
      </c>
      <c r="B54" s="2" t="s">
        <v>63</v>
      </c>
      <c r="C54" s="3">
        <v>999.99999999999977</v>
      </c>
      <c r="D54" s="3">
        <v>4.545454545454545</v>
      </c>
      <c r="E54" s="2" t="s">
        <v>17</v>
      </c>
      <c r="F54" s="2" t="s">
        <v>71</v>
      </c>
      <c r="G54" s="3">
        <v>6.3131313131313123</v>
      </c>
      <c r="H54" s="3">
        <v>1.3</v>
      </c>
      <c r="I54" s="3">
        <v>4</v>
      </c>
      <c r="J54" s="3">
        <v>1.0245289122500911</v>
      </c>
      <c r="K54" s="3">
        <v>26.138941410339289</v>
      </c>
      <c r="L54" s="4">
        <v>10</v>
      </c>
      <c r="M54" s="4">
        <v>10</v>
      </c>
      <c r="N54" s="5">
        <v>2.5</v>
      </c>
      <c r="O54" s="5">
        <v>2.5</v>
      </c>
    </row>
    <row r="55" spans="1:15" hidden="1" outlineLevel="1" x14ac:dyDescent="0.3">
      <c r="A55" s="6">
        <f>10</f>
        <v>10</v>
      </c>
      <c r="B55" s="6" t="s">
        <v>63</v>
      </c>
      <c r="C55" s="7">
        <v>1252.1739130434785</v>
      </c>
      <c r="D55" s="7">
        <v>5.6916996047430848</v>
      </c>
      <c r="E55" s="6" t="s">
        <v>17</v>
      </c>
      <c r="F55" s="6" t="s">
        <v>71</v>
      </c>
      <c r="G55" s="7">
        <v>7.9051383399209509</v>
      </c>
      <c r="H55" s="7">
        <v>1.3</v>
      </c>
      <c r="I55" s="7">
        <v>4</v>
      </c>
      <c r="J55" s="7">
        <v>0.76801338727673218</v>
      </c>
      <c r="K55" s="7">
        <v>35.468380630113124</v>
      </c>
      <c r="L55" s="8">
        <v>10</v>
      </c>
      <c r="M55" s="8">
        <v>10</v>
      </c>
      <c r="N55" s="9">
        <v>1.5</v>
      </c>
      <c r="O55" s="9">
        <v>2.5</v>
      </c>
    </row>
    <row r="56" spans="1:15" hidden="1" outlineLevel="1" x14ac:dyDescent="0.3">
      <c r="A56" s="2">
        <f>11</f>
        <v>11</v>
      </c>
      <c r="B56" s="2" t="s">
        <v>63</v>
      </c>
      <c r="C56" s="3">
        <v>999.99999999999977</v>
      </c>
      <c r="D56" s="3">
        <v>4.545454545454545</v>
      </c>
      <c r="E56" s="2" t="s">
        <v>17</v>
      </c>
      <c r="F56" s="2" t="s">
        <v>71</v>
      </c>
      <c r="G56" s="3">
        <v>6.3131313131313123</v>
      </c>
      <c r="H56" s="3">
        <v>1.3</v>
      </c>
      <c r="I56" s="3">
        <v>4</v>
      </c>
      <c r="J56" s="3">
        <v>0.92262116012478623</v>
      </c>
      <c r="K56" s="3">
        <v>23.86326341094351</v>
      </c>
      <c r="L56" s="4">
        <v>10</v>
      </c>
      <c r="M56" s="4">
        <v>10</v>
      </c>
      <c r="N56" s="5">
        <v>2.5</v>
      </c>
      <c r="O56" s="5">
        <v>2.5</v>
      </c>
    </row>
    <row r="57" spans="1:15" hidden="1" outlineLevel="1" x14ac:dyDescent="0.3">
      <c r="A57" s="6">
        <f>12</f>
        <v>12</v>
      </c>
      <c r="B57" s="6" t="s">
        <v>63</v>
      </c>
      <c r="C57" s="7">
        <v>999.99999999999977</v>
      </c>
      <c r="D57" s="7">
        <v>4.545454545454545</v>
      </c>
      <c r="E57" s="6" t="s">
        <v>17</v>
      </c>
      <c r="F57" s="6" t="s">
        <v>71</v>
      </c>
      <c r="G57" s="7">
        <v>6.3131313131313123</v>
      </c>
      <c r="H57" s="7">
        <v>1.3</v>
      </c>
      <c r="I57" s="7">
        <v>4</v>
      </c>
      <c r="J57" s="7">
        <v>0.63080796128272987</v>
      </c>
      <c r="K57" s="7">
        <v>16.816737118659201</v>
      </c>
      <c r="L57" s="8">
        <v>10</v>
      </c>
      <c r="M57" s="8">
        <v>10</v>
      </c>
      <c r="N57" s="9">
        <v>2.5</v>
      </c>
      <c r="O57" s="9">
        <v>2.5</v>
      </c>
    </row>
    <row r="58" spans="1:15" hidden="1" outlineLevel="1" x14ac:dyDescent="0.3">
      <c r="A58" s="2">
        <f>13</f>
        <v>13</v>
      </c>
      <c r="B58" s="2" t="s">
        <v>63</v>
      </c>
      <c r="C58" s="3">
        <v>999.99999999999977</v>
      </c>
      <c r="D58" s="3">
        <v>4.545454545454545</v>
      </c>
      <c r="E58" s="2" t="s">
        <v>17</v>
      </c>
      <c r="F58" s="2" t="s">
        <v>71</v>
      </c>
      <c r="G58" s="3">
        <v>6.3131313131313123</v>
      </c>
      <c r="H58" s="3">
        <v>1.3</v>
      </c>
      <c r="I58" s="3">
        <v>4</v>
      </c>
      <c r="J58" s="3">
        <v>0.9521140919504768</v>
      </c>
      <c r="K58" s="3">
        <v>25.01730418845883</v>
      </c>
      <c r="L58" s="4">
        <v>10</v>
      </c>
      <c r="M58" s="4">
        <v>10</v>
      </c>
      <c r="N58" s="5">
        <v>2.5</v>
      </c>
      <c r="O58" s="5">
        <v>2.5</v>
      </c>
    </row>
    <row r="59" spans="1:15" hidden="1" outlineLevel="1" x14ac:dyDescent="0.3">
      <c r="A59" s="6">
        <f>14</f>
        <v>14</v>
      </c>
      <c r="B59" s="6" t="s">
        <v>63</v>
      </c>
      <c r="C59" s="7">
        <v>999.99999999999977</v>
      </c>
      <c r="D59" s="7">
        <v>4.545454545454545</v>
      </c>
      <c r="E59" s="6" t="s">
        <v>17</v>
      </c>
      <c r="F59" s="6" t="s">
        <v>24</v>
      </c>
      <c r="G59" s="7">
        <v>6.4935064935064934</v>
      </c>
      <c r="H59" s="7">
        <v>1.3</v>
      </c>
      <c r="I59" s="7">
        <v>4</v>
      </c>
      <c r="J59" s="7">
        <v>0.21829171640538772</v>
      </c>
      <c r="K59" s="7">
        <v>5.3340069523535263</v>
      </c>
      <c r="L59" s="8">
        <v>10</v>
      </c>
      <c r="M59" s="8">
        <v>10</v>
      </c>
      <c r="N59" s="9">
        <v>2.5</v>
      </c>
      <c r="O59" s="9">
        <v>2.5</v>
      </c>
    </row>
    <row r="60" spans="1:15" hidden="1" outlineLevel="1" x14ac:dyDescent="0.3">
      <c r="A60" s="2">
        <f>16</f>
        <v>16</v>
      </c>
      <c r="B60" s="2" t="s">
        <v>63</v>
      </c>
      <c r="C60" s="3">
        <v>999.99999999999977</v>
      </c>
      <c r="D60" s="3">
        <v>4.545454545454545</v>
      </c>
      <c r="E60" s="2" t="s">
        <v>17</v>
      </c>
      <c r="F60" s="2" t="s">
        <v>71</v>
      </c>
      <c r="G60" s="3">
        <v>6.3131313131313123</v>
      </c>
      <c r="H60" s="3">
        <v>1.3</v>
      </c>
      <c r="I60" s="3">
        <v>4</v>
      </c>
      <c r="J60" s="3">
        <v>0.82531796836770388</v>
      </c>
      <c r="K60" s="3">
        <v>21.860103730933886</v>
      </c>
      <c r="L60" s="4">
        <v>10</v>
      </c>
      <c r="M60" s="4">
        <v>10</v>
      </c>
      <c r="N60" s="5">
        <v>2.5</v>
      </c>
      <c r="O60" s="5">
        <v>2.5</v>
      </c>
    </row>
    <row r="61" spans="1:15" hidden="1" outlineLevel="1" x14ac:dyDescent="0.3">
      <c r="A61" s="6">
        <f>19</f>
        <v>19</v>
      </c>
      <c r="B61" s="6" t="s">
        <v>63</v>
      </c>
      <c r="C61" s="7">
        <v>999.99999999999977</v>
      </c>
      <c r="D61" s="7">
        <v>4.545454545454545</v>
      </c>
      <c r="E61" s="6" t="s">
        <v>17</v>
      </c>
      <c r="F61" s="6" t="s">
        <v>24</v>
      </c>
      <c r="G61" s="7">
        <v>6.4935064935064934</v>
      </c>
      <c r="H61" s="7">
        <v>1.3</v>
      </c>
      <c r="I61" s="7">
        <v>4</v>
      </c>
      <c r="J61" s="7">
        <v>0.30200080409202695</v>
      </c>
      <c r="K61" s="7">
        <v>7.6491611489440059</v>
      </c>
      <c r="L61" s="8">
        <v>10</v>
      </c>
      <c r="M61" s="8">
        <v>10</v>
      </c>
      <c r="N61" s="9">
        <v>2.5</v>
      </c>
      <c r="O61" s="9">
        <v>2.5</v>
      </c>
    </row>
    <row r="62" spans="1:15" hidden="1" outlineLevel="1" x14ac:dyDescent="0.3"/>
    <row r="63" spans="1:15" hidden="1" outlineLevel="1" x14ac:dyDescent="0.3">
      <c r="A63" s="11" t="s">
        <v>73</v>
      </c>
      <c r="B63" s="11" t="s">
        <v>73</v>
      </c>
      <c r="C63" s="11" t="s">
        <v>73</v>
      </c>
      <c r="D63" s="11" t="s">
        <v>73</v>
      </c>
      <c r="E63" s="11" t="s">
        <v>73</v>
      </c>
      <c r="F63" s="11" t="s">
        <v>73</v>
      </c>
      <c r="G63" s="11" t="s">
        <v>73</v>
      </c>
      <c r="H63" s="11" t="s">
        <v>73</v>
      </c>
      <c r="I63" s="11" t="s">
        <v>73</v>
      </c>
      <c r="J63" s="11" t="s">
        <v>73</v>
      </c>
      <c r="K63" s="11" t="s">
        <v>73</v>
      </c>
      <c r="L63" s="11" t="s">
        <v>73</v>
      </c>
      <c r="M63" s="11" t="s">
        <v>73</v>
      </c>
      <c r="N63" s="11" t="s">
        <v>73</v>
      </c>
      <c r="O63" s="11" t="s">
        <v>73</v>
      </c>
    </row>
    <row r="64" spans="1:15" hidden="1" outlineLevel="1" x14ac:dyDescent="0.3">
      <c r="A64" s="11" t="s">
        <v>73</v>
      </c>
      <c r="B64" s="11" t="s">
        <v>73</v>
      </c>
      <c r="C64" s="11" t="s">
        <v>73</v>
      </c>
      <c r="D64" s="11" t="s">
        <v>73</v>
      </c>
      <c r="E64" s="11" t="s">
        <v>73</v>
      </c>
      <c r="F64" s="11" t="s">
        <v>73</v>
      </c>
      <c r="G64" s="11" t="s">
        <v>73</v>
      </c>
      <c r="H64" s="11" t="s">
        <v>73</v>
      </c>
      <c r="I64" s="11" t="s">
        <v>73</v>
      </c>
      <c r="J64" s="11" t="s">
        <v>73</v>
      </c>
      <c r="K64" s="11" t="s">
        <v>73</v>
      </c>
      <c r="L64" s="11" t="s">
        <v>73</v>
      </c>
      <c r="M64" s="11" t="s">
        <v>73</v>
      </c>
      <c r="N64" s="11" t="s">
        <v>73</v>
      </c>
      <c r="O64" s="11" t="s">
        <v>73</v>
      </c>
    </row>
    <row r="65" spans="1:15" hidden="1" outlineLevel="1" x14ac:dyDescent="0.3">
      <c r="A65" s="11" t="s">
        <v>73</v>
      </c>
      <c r="B65" s="11" t="s">
        <v>73</v>
      </c>
      <c r="C65" s="11" t="s">
        <v>73</v>
      </c>
      <c r="D65" s="11" t="s">
        <v>73</v>
      </c>
      <c r="E65" s="11" t="s">
        <v>73</v>
      </c>
      <c r="F65" s="11" t="s">
        <v>73</v>
      </c>
      <c r="G65" s="11" t="s">
        <v>73</v>
      </c>
      <c r="H65" s="11" t="s">
        <v>73</v>
      </c>
      <c r="I65" s="11" t="s">
        <v>73</v>
      </c>
      <c r="J65" s="11" t="s">
        <v>73</v>
      </c>
      <c r="K65" s="11" t="s">
        <v>73</v>
      </c>
      <c r="L65" s="11" t="s">
        <v>73</v>
      </c>
      <c r="M65" s="11" t="s">
        <v>73</v>
      </c>
      <c r="N65" s="11" t="s">
        <v>73</v>
      </c>
      <c r="O65" s="11" t="s">
        <v>73</v>
      </c>
    </row>
    <row r="66" spans="1:15" ht="46.8" hidden="1" outlineLevel="1" x14ac:dyDescent="0.3">
      <c r="A66" s="1" t="s">
        <v>1</v>
      </c>
      <c r="B66" s="1" t="s">
        <v>2</v>
      </c>
      <c r="C66" s="1" t="s">
        <v>3</v>
      </c>
      <c r="D66" s="1" t="s">
        <v>4</v>
      </c>
      <c r="E66" s="1" t="s">
        <v>5</v>
      </c>
      <c r="F66" s="1" t="s">
        <v>6</v>
      </c>
      <c r="G66" s="1" t="s">
        <v>7</v>
      </c>
      <c r="H66" s="1" t="s">
        <v>8</v>
      </c>
      <c r="I66" s="1" t="s">
        <v>9</v>
      </c>
      <c r="J66" s="1" t="s">
        <v>10</v>
      </c>
      <c r="K66" s="1" t="s">
        <v>11</v>
      </c>
      <c r="L66" s="1" t="s">
        <v>12</v>
      </c>
      <c r="M66" s="1" t="s">
        <v>13</v>
      </c>
      <c r="N66" s="1" t="s">
        <v>14</v>
      </c>
      <c r="O66" s="1" t="s">
        <v>15</v>
      </c>
    </row>
    <row r="67" spans="1:15" hidden="1" outlineLevel="1" x14ac:dyDescent="0.3">
      <c r="A67" s="2">
        <f>2</f>
        <v>2</v>
      </c>
      <c r="B67" s="2" t="s">
        <v>69</v>
      </c>
      <c r="C67" s="3">
        <v>704.3478260869565</v>
      </c>
      <c r="D67" s="3">
        <v>3.2015810276679844</v>
      </c>
      <c r="E67" s="2" t="s">
        <v>17</v>
      </c>
      <c r="F67" s="2" t="s">
        <v>24</v>
      </c>
      <c r="G67" s="3">
        <v>4.4466403162055341</v>
      </c>
      <c r="H67" s="3">
        <v>1.3</v>
      </c>
      <c r="I67" s="3">
        <v>4</v>
      </c>
      <c r="J67" s="3">
        <v>0.530139975895629</v>
      </c>
      <c r="K67" s="3">
        <v>30.646036906356464</v>
      </c>
      <c r="L67" s="4">
        <v>10</v>
      </c>
      <c r="M67" s="4">
        <v>10</v>
      </c>
      <c r="N67" s="5">
        <v>1.5</v>
      </c>
      <c r="O67" s="5">
        <v>2.5</v>
      </c>
    </row>
    <row r="68" spans="1:15" hidden="1" outlineLevel="1" x14ac:dyDescent="0.3">
      <c r="A68" s="6">
        <f>3</f>
        <v>3</v>
      </c>
      <c r="B68" s="6" t="s">
        <v>69</v>
      </c>
      <c r="C68" s="7">
        <v>999.99999999999977</v>
      </c>
      <c r="D68" s="7">
        <v>4.545454545454545</v>
      </c>
      <c r="E68" s="6" t="s">
        <v>17</v>
      </c>
      <c r="F68" s="6" t="s">
        <v>24</v>
      </c>
      <c r="G68" s="7">
        <v>6.3131313131313123</v>
      </c>
      <c r="H68" s="7">
        <v>1.3</v>
      </c>
      <c r="I68" s="7">
        <v>4</v>
      </c>
      <c r="J68" s="7">
        <v>0.24271657450382111</v>
      </c>
      <c r="K68" s="7">
        <v>7.328856409319032</v>
      </c>
      <c r="L68" s="8">
        <v>10</v>
      </c>
      <c r="M68" s="8">
        <v>10</v>
      </c>
      <c r="N68" s="9">
        <v>2.5</v>
      </c>
      <c r="O68" s="9">
        <v>2.5</v>
      </c>
    </row>
    <row r="69" spans="1:15" hidden="1" outlineLevel="1" x14ac:dyDescent="0.3">
      <c r="A69" s="2">
        <f>4</f>
        <v>4</v>
      </c>
      <c r="B69" s="2" t="s">
        <v>16</v>
      </c>
      <c r="C69" s="3">
        <v>4195</v>
      </c>
      <c r="D69" s="3">
        <v>19.06818181818182</v>
      </c>
      <c r="E69" s="2" t="s">
        <v>17</v>
      </c>
      <c r="F69" s="2" t="s">
        <v>24</v>
      </c>
      <c r="G69" s="3">
        <v>26.483585858585862</v>
      </c>
      <c r="H69" s="3">
        <v>1.3</v>
      </c>
      <c r="I69" s="3">
        <v>4</v>
      </c>
      <c r="J69" s="3">
        <v>1.5019660250978104</v>
      </c>
      <c r="K69" s="3">
        <v>16.131785036085237</v>
      </c>
      <c r="L69" s="4">
        <v>32</v>
      </c>
      <c r="M69" s="4">
        <v>32</v>
      </c>
      <c r="N69" s="5">
        <v>4</v>
      </c>
      <c r="O69" s="5">
        <v>4</v>
      </c>
    </row>
    <row r="70" spans="1:15" hidden="1" outlineLevel="1" x14ac:dyDescent="0.3">
      <c r="A70" s="6">
        <f>5</f>
        <v>5</v>
      </c>
      <c r="B70" s="6" t="s">
        <v>16</v>
      </c>
      <c r="C70" s="7">
        <v>4195</v>
      </c>
      <c r="D70" s="7">
        <v>19.06818181818182</v>
      </c>
      <c r="E70" s="6" t="s">
        <v>17</v>
      </c>
      <c r="F70" s="6" t="s">
        <v>24</v>
      </c>
      <c r="G70" s="7">
        <v>26.483585858585862</v>
      </c>
      <c r="H70" s="7">
        <v>1.3</v>
      </c>
      <c r="I70" s="7">
        <v>4</v>
      </c>
      <c r="J70" s="7">
        <v>2.0689762656839576</v>
      </c>
      <c r="K70" s="7">
        <v>21.525285036085229</v>
      </c>
      <c r="L70" s="8">
        <v>32</v>
      </c>
      <c r="M70" s="8">
        <v>32</v>
      </c>
      <c r="N70" s="9">
        <v>4</v>
      </c>
      <c r="O70" s="9">
        <v>4</v>
      </c>
    </row>
    <row r="71" spans="1:15" hidden="1" outlineLevel="1" x14ac:dyDescent="0.3">
      <c r="A71" s="2">
        <f>6</f>
        <v>6</v>
      </c>
      <c r="B71" s="2" t="s">
        <v>69</v>
      </c>
      <c r="C71" s="3">
        <v>999.99999999999977</v>
      </c>
      <c r="D71" s="3">
        <v>4.545454545454545</v>
      </c>
      <c r="E71" s="2" t="s">
        <v>17</v>
      </c>
      <c r="F71" s="2" t="s">
        <v>24</v>
      </c>
      <c r="G71" s="3">
        <v>6.3131313131313123</v>
      </c>
      <c r="H71" s="3">
        <v>1.3</v>
      </c>
      <c r="I71" s="3">
        <v>4</v>
      </c>
      <c r="J71" s="3">
        <v>0.45690359236224881</v>
      </c>
      <c r="K71" s="3">
        <v>12.501753741751219</v>
      </c>
      <c r="L71" s="4">
        <v>10</v>
      </c>
      <c r="M71" s="4">
        <v>10</v>
      </c>
      <c r="N71" s="5">
        <v>2.5</v>
      </c>
      <c r="O71" s="5">
        <v>2.5</v>
      </c>
    </row>
    <row r="72" spans="1:15" hidden="1" outlineLevel="1" x14ac:dyDescent="0.3">
      <c r="A72" s="6">
        <f>7</f>
        <v>7</v>
      </c>
      <c r="B72" s="6" t="s">
        <v>69</v>
      </c>
      <c r="C72" s="7">
        <v>999.99999999999977</v>
      </c>
      <c r="D72" s="7">
        <v>4.545454545454545</v>
      </c>
      <c r="E72" s="6" t="s">
        <v>17</v>
      </c>
      <c r="F72" s="6" t="s">
        <v>24</v>
      </c>
      <c r="G72" s="7">
        <v>6.3131313131313123</v>
      </c>
      <c r="H72" s="7">
        <v>1.3</v>
      </c>
      <c r="I72" s="7">
        <v>4</v>
      </c>
      <c r="J72" s="7">
        <v>0.4239021632914548</v>
      </c>
      <c r="K72" s="7">
        <v>11.54249481460471</v>
      </c>
      <c r="L72" s="8">
        <v>10</v>
      </c>
      <c r="M72" s="8">
        <v>10</v>
      </c>
      <c r="N72" s="9">
        <v>2.5</v>
      </c>
      <c r="O72" s="9">
        <v>2.5</v>
      </c>
    </row>
    <row r="73" spans="1:15" hidden="1" outlineLevel="1" x14ac:dyDescent="0.3">
      <c r="A73" s="2">
        <f>8</f>
        <v>8</v>
      </c>
      <c r="B73" s="2" t="s">
        <v>69</v>
      </c>
      <c r="C73" s="3">
        <v>999.99999999999977</v>
      </c>
      <c r="D73" s="3">
        <v>4.545454545454545</v>
      </c>
      <c r="E73" s="2" t="s">
        <v>17</v>
      </c>
      <c r="F73" s="2" t="s">
        <v>24</v>
      </c>
      <c r="G73" s="3">
        <v>6.9930069930069925</v>
      </c>
      <c r="H73" s="3">
        <v>1.3</v>
      </c>
      <c r="I73" s="3">
        <v>4</v>
      </c>
      <c r="J73" s="3">
        <v>3.1889201672646507E-2</v>
      </c>
      <c r="K73" s="3">
        <v>0.71659591758675634</v>
      </c>
      <c r="L73" s="4">
        <v>10</v>
      </c>
      <c r="M73" s="4">
        <v>10</v>
      </c>
      <c r="N73" s="5">
        <v>2.5</v>
      </c>
      <c r="O73" s="5">
        <v>2.5</v>
      </c>
    </row>
    <row r="74" spans="1:15" hidden="1" outlineLevel="1" x14ac:dyDescent="0.3">
      <c r="A74" s="6">
        <f>9</f>
        <v>9</v>
      </c>
      <c r="B74" s="6" t="s">
        <v>69</v>
      </c>
      <c r="C74" s="7">
        <v>999.99999999999977</v>
      </c>
      <c r="D74" s="7">
        <v>4.545454545454545</v>
      </c>
      <c r="E74" s="6" t="s">
        <v>17</v>
      </c>
      <c r="F74" s="6" t="s">
        <v>24</v>
      </c>
      <c r="G74" s="7">
        <v>6.3131313131313123</v>
      </c>
      <c r="H74" s="7">
        <v>1.3</v>
      </c>
      <c r="I74" s="7">
        <v>4</v>
      </c>
      <c r="J74" s="7">
        <v>0.52760454311849547</v>
      </c>
      <c r="K74" s="7">
        <v>14.16703325365464</v>
      </c>
      <c r="L74" s="8">
        <v>10</v>
      </c>
      <c r="M74" s="8">
        <v>10</v>
      </c>
      <c r="N74" s="9">
        <v>2.5</v>
      </c>
      <c r="O74" s="9">
        <v>2.5</v>
      </c>
    </row>
    <row r="75" spans="1:15" hidden="1" outlineLevel="1" x14ac:dyDescent="0.3">
      <c r="A75" s="2">
        <f>10</f>
        <v>10</v>
      </c>
      <c r="B75" s="2" t="s">
        <v>69</v>
      </c>
      <c r="C75" s="3">
        <v>999.99999999999977</v>
      </c>
      <c r="D75" s="3">
        <v>4.545454545454545</v>
      </c>
      <c r="E75" s="2" t="s">
        <v>17</v>
      </c>
      <c r="F75" s="2" t="s">
        <v>24</v>
      </c>
      <c r="G75" s="3">
        <v>6.9930069930069925</v>
      </c>
      <c r="H75" s="3">
        <v>1.3</v>
      </c>
      <c r="I75" s="3">
        <v>4</v>
      </c>
      <c r="J75" s="3">
        <v>0.12300601704614761</v>
      </c>
      <c r="K75" s="3">
        <v>2.921622849625483</v>
      </c>
      <c r="L75" s="4">
        <v>10</v>
      </c>
      <c r="M75" s="4">
        <v>10</v>
      </c>
      <c r="N75" s="5">
        <v>2.5</v>
      </c>
      <c r="O75" s="5">
        <v>2.5</v>
      </c>
    </row>
    <row r="76" spans="1:15" hidden="1" outlineLevel="1" x14ac:dyDescent="0.3">
      <c r="A76" s="6">
        <f>11</f>
        <v>11</v>
      </c>
      <c r="B76" s="6" t="s">
        <v>69</v>
      </c>
      <c r="C76" s="7">
        <v>999.99999999999977</v>
      </c>
      <c r="D76" s="7">
        <v>4.545454545454545</v>
      </c>
      <c r="E76" s="6" t="s">
        <v>17</v>
      </c>
      <c r="F76" s="6" t="s">
        <v>24</v>
      </c>
      <c r="G76" s="7">
        <v>6.9930069930069925</v>
      </c>
      <c r="H76" s="7">
        <v>1.3</v>
      </c>
      <c r="I76" s="7">
        <v>4</v>
      </c>
      <c r="J76" s="7">
        <v>0.27433665095021142</v>
      </c>
      <c r="K76" s="7">
        <v>7.6518387602454361</v>
      </c>
      <c r="L76" s="8">
        <v>10</v>
      </c>
      <c r="M76" s="8">
        <v>10</v>
      </c>
      <c r="N76" s="9">
        <v>2.5</v>
      </c>
      <c r="O76" s="9">
        <v>2.5</v>
      </c>
    </row>
    <row r="77" spans="1:15" hidden="1" outlineLevel="1" x14ac:dyDescent="0.3">
      <c r="A77" s="2">
        <f>12</f>
        <v>12</v>
      </c>
      <c r="B77" s="2" t="s">
        <v>69</v>
      </c>
      <c r="C77" s="3">
        <v>999.99999999999977</v>
      </c>
      <c r="D77" s="3">
        <v>4.545454545454545</v>
      </c>
      <c r="E77" s="2" t="s">
        <v>17</v>
      </c>
      <c r="F77" s="2" t="s">
        <v>24</v>
      </c>
      <c r="G77" s="3">
        <v>6.3131313131313123</v>
      </c>
      <c r="H77" s="3">
        <v>1.3</v>
      </c>
      <c r="I77" s="3">
        <v>4</v>
      </c>
      <c r="J77" s="3">
        <v>0.76554701661544322</v>
      </c>
      <c r="K77" s="3">
        <v>19.971227649936871</v>
      </c>
      <c r="L77" s="4">
        <v>10</v>
      </c>
      <c r="M77" s="4">
        <v>10</v>
      </c>
      <c r="N77" s="5">
        <v>2.5</v>
      </c>
      <c r="O77" s="5">
        <v>2.5</v>
      </c>
    </row>
    <row r="78" spans="1:15" hidden="1" outlineLevel="1" x14ac:dyDescent="0.3">
      <c r="A78" s="6">
        <f>13</f>
        <v>13</v>
      </c>
      <c r="B78" s="6" t="s">
        <v>69</v>
      </c>
      <c r="C78" s="7">
        <v>999.99999999999977</v>
      </c>
      <c r="D78" s="7">
        <v>4.545454545454545</v>
      </c>
      <c r="E78" s="6" t="s">
        <v>17</v>
      </c>
      <c r="F78" s="6" t="s">
        <v>24</v>
      </c>
      <c r="G78" s="7">
        <v>6.3131313131313123</v>
      </c>
      <c r="H78" s="7">
        <v>1.3</v>
      </c>
      <c r="I78" s="7">
        <v>4</v>
      </c>
      <c r="J78" s="7">
        <v>0.54197578137825997</v>
      </c>
      <c r="K78" s="7">
        <v>14.360934206629915</v>
      </c>
      <c r="L78" s="8">
        <v>10</v>
      </c>
      <c r="M78" s="8">
        <v>10</v>
      </c>
      <c r="N78" s="9">
        <v>2.5</v>
      </c>
      <c r="O78" s="9">
        <v>2.5</v>
      </c>
    </row>
    <row r="79" spans="1:15" hidden="1" outlineLevel="1" x14ac:dyDescent="0.3">
      <c r="A79" s="2">
        <f>14</f>
        <v>14</v>
      </c>
      <c r="B79" s="2" t="s">
        <v>69</v>
      </c>
      <c r="C79" s="3">
        <v>999.99999999999977</v>
      </c>
      <c r="D79" s="3">
        <v>4.545454545454545</v>
      </c>
      <c r="E79" s="2" t="s">
        <v>17</v>
      </c>
      <c r="F79" s="2" t="s">
        <v>24</v>
      </c>
      <c r="G79" s="3">
        <v>6.3131313131313123</v>
      </c>
      <c r="H79" s="3">
        <v>1.3</v>
      </c>
      <c r="I79" s="3">
        <v>4</v>
      </c>
      <c r="J79" s="3">
        <v>0.81882864164531866</v>
      </c>
      <c r="K79" s="3">
        <v>21.813249543826849</v>
      </c>
      <c r="L79" s="4">
        <v>10</v>
      </c>
      <c r="M79" s="4">
        <v>10</v>
      </c>
      <c r="N79" s="5">
        <v>2.5</v>
      </c>
      <c r="O79" s="5">
        <v>2.5</v>
      </c>
    </row>
    <row r="80" spans="1:15" hidden="1" outlineLevel="1" x14ac:dyDescent="0.3">
      <c r="A80" s="6">
        <f>15</f>
        <v>15</v>
      </c>
      <c r="B80" s="6" t="s">
        <v>69</v>
      </c>
      <c r="C80" s="7">
        <v>999.99999999999977</v>
      </c>
      <c r="D80" s="7">
        <v>4.545454545454545</v>
      </c>
      <c r="E80" s="6" t="s">
        <v>17</v>
      </c>
      <c r="F80" s="6" t="s">
        <v>24</v>
      </c>
      <c r="G80" s="7">
        <v>4.545454545454545</v>
      </c>
      <c r="H80" s="7">
        <v>1.3</v>
      </c>
      <c r="I80" s="7">
        <v>4</v>
      </c>
      <c r="J80" s="7">
        <v>1.3991304996928348E-2</v>
      </c>
      <c r="K80" s="7">
        <v>0.48369940132237993</v>
      </c>
      <c r="L80" s="8">
        <v>10</v>
      </c>
      <c r="M80" s="8">
        <v>10</v>
      </c>
      <c r="N80" s="9">
        <v>2.5</v>
      </c>
      <c r="O80" s="9">
        <v>2.5</v>
      </c>
    </row>
    <row r="81" spans="1:15" hidden="1" outlineLevel="1" x14ac:dyDescent="0.3">
      <c r="A81" s="2">
        <f>18</f>
        <v>18</v>
      </c>
      <c r="B81" s="2" t="s">
        <v>69</v>
      </c>
      <c r="C81" s="3">
        <v>999.99999999999977</v>
      </c>
      <c r="D81" s="3">
        <v>4.545454545454545</v>
      </c>
      <c r="E81" s="2" t="s">
        <v>17</v>
      </c>
      <c r="F81" s="2" t="s">
        <v>24</v>
      </c>
      <c r="G81" s="3">
        <v>6.9930069930069925</v>
      </c>
      <c r="H81" s="3">
        <v>1.3</v>
      </c>
      <c r="I81" s="3">
        <v>4</v>
      </c>
      <c r="J81" s="3">
        <v>0.19553705073300254</v>
      </c>
      <c r="K81" s="3">
        <v>4.9276240098790716</v>
      </c>
      <c r="L81" s="4">
        <v>10</v>
      </c>
      <c r="M81" s="4">
        <v>10</v>
      </c>
      <c r="N81" s="5">
        <v>2.5</v>
      </c>
      <c r="O81" s="5">
        <v>2.5</v>
      </c>
    </row>
    <row r="82" spans="1:15" hidden="1" outlineLevel="1" x14ac:dyDescent="0.3">
      <c r="A82" s="6">
        <f>21</f>
        <v>21</v>
      </c>
      <c r="B82" s="6" t="s">
        <v>69</v>
      </c>
      <c r="C82" s="7">
        <v>999.99999999999977</v>
      </c>
      <c r="D82" s="7">
        <v>4.545454545454545</v>
      </c>
      <c r="E82" s="6" t="s">
        <v>17</v>
      </c>
      <c r="F82" s="6" t="s">
        <v>24</v>
      </c>
      <c r="G82" s="7">
        <v>6.3131313131313123</v>
      </c>
      <c r="H82" s="7">
        <v>1.3</v>
      </c>
      <c r="I82" s="7">
        <v>4</v>
      </c>
      <c r="J82" s="7">
        <v>0.63336287980027572</v>
      </c>
      <c r="K82" s="7">
        <v>17.520316752076745</v>
      </c>
      <c r="L82" s="8">
        <v>10</v>
      </c>
      <c r="M82" s="8">
        <v>10</v>
      </c>
      <c r="N82" s="9">
        <v>2.5</v>
      </c>
      <c r="O82" s="9">
        <v>2.5</v>
      </c>
    </row>
    <row r="83" spans="1:15" collapsed="1" x14ac:dyDescent="0.3"/>
    <row r="84" spans="1:15" x14ac:dyDescent="0.3">
      <c r="A84" s="12" t="s">
        <v>53</v>
      </c>
      <c r="B84" s="13" t="s">
        <v>53</v>
      </c>
      <c r="C84" s="13" t="s">
        <v>53</v>
      </c>
      <c r="D84" s="13" t="s">
        <v>53</v>
      </c>
      <c r="E84" s="13" t="s">
        <v>53</v>
      </c>
      <c r="F84" s="13" t="s">
        <v>53</v>
      </c>
      <c r="G84" s="13" t="s">
        <v>53</v>
      </c>
      <c r="H84" s="13" t="s">
        <v>53</v>
      </c>
      <c r="I84" s="13" t="s">
        <v>53</v>
      </c>
      <c r="J84" s="13" t="s">
        <v>53</v>
      </c>
      <c r="K84" s="13" t="s">
        <v>53</v>
      </c>
      <c r="L84" s="13" t="s">
        <v>53</v>
      </c>
      <c r="M84" s="13" t="s">
        <v>53</v>
      </c>
      <c r="N84" s="13" t="s">
        <v>53</v>
      </c>
      <c r="O84" s="14" t="s">
        <v>53</v>
      </c>
    </row>
    <row r="85" spans="1:15" x14ac:dyDescent="0.3">
      <c r="A85" s="15" t="s">
        <v>53</v>
      </c>
      <c r="B85" s="16" t="s">
        <v>53</v>
      </c>
      <c r="C85" s="16" t="s">
        <v>53</v>
      </c>
      <c r="D85" s="16" t="s">
        <v>53</v>
      </c>
      <c r="E85" s="16" t="s">
        <v>53</v>
      </c>
      <c r="F85" s="16" t="s">
        <v>53</v>
      </c>
      <c r="G85" s="16" t="s">
        <v>53</v>
      </c>
      <c r="H85" s="16" t="s">
        <v>53</v>
      </c>
      <c r="I85" s="16" t="s">
        <v>53</v>
      </c>
      <c r="J85" s="16" t="s">
        <v>53</v>
      </c>
      <c r="K85" s="16" t="s">
        <v>53</v>
      </c>
      <c r="L85" s="16" t="s">
        <v>53</v>
      </c>
      <c r="M85" s="16" t="s">
        <v>53</v>
      </c>
      <c r="N85" s="16" t="s">
        <v>53</v>
      </c>
      <c r="O85" s="17" t="s">
        <v>53</v>
      </c>
    </row>
    <row r="86" spans="1:15" x14ac:dyDescent="0.3">
      <c r="A86" s="18" t="s">
        <v>53</v>
      </c>
      <c r="B86" s="19" t="s">
        <v>53</v>
      </c>
      <c r="C86" s="19" t="s">
        <v>53</v>
      </c>
      <c r="D86" s="19" t="s">
        <v>53</v>
      </c>
      <c r="E86" s="19" t="s">
        <v>53</v>
      </c>
      <c r="F86" s="19" t="s">
        <v>53</v>
      </c>
      <c r="G86" s="19" t="s">
        <v>53</v>
      </c>
      <c r="H86" s="19" t="s">
        <v>53</v>
      </c>
      <c r="I86" s="19" t="s">
        <v>53</v>
      </c>
      <c r="J86" s="19" t="s">
        <v>53</v>
      </c>
      <c r="K86" s="19" t="s">
        <v>53</v>
      </c>
      <c r="L86" s="19" t="s">
        <v>53</v>
      </c>
      <c r="M86" s="19" t="s">
        <v>53</v>
      </c>
      <c r="N86" s="19" t="s">
        <v>53</v>
      </c>
      <c r="O86" s="20" t="s">
        <v>53</v>
      </c>
    </row>
    <row r="87" spans="1:15" ht="46.8" x14ac:dyDescent="0.3">
      <c r="A87" s="1" t="s">
        <v>1</v>
      </c>
      <c r="B87" s="1" t="s">
        <v>2</v>
      </c>
      <c r="C87" s="1" t="s">
        <v>3</v>
      </c>
      <c r="D87" s="1" t="s">
        <v>4</v>
      </c>
      <c r="E87" s="1" t="s">
        <v>5</v>
      </c>
      <c r="F87" s="1" t="s">
        <v>6</v>
      </c>
      <c r="G87" s="1" t="s">
        <v>7</v>
      </c>
      <c r="H87" s="1" t="s">
        <v>8</v>
      </c>
      <c r="I87" s="1" t="s">
        <v>9</v>
      </c>
      <c r="J87" s="1" t="s">
        <v>10</v>
      </c>
      <c r="K87" s="1" t="s">
        <v>11</v>
      </c>
      <c r="L87" s="1" t="s">
        <v>12</v>
      </c>
      <c r="M87" s="1" t="s">
        <v>13</v>
      </c>
      <c r="N87" s="1" t="s">
        <v>14</v>
      </c>
      <c r="O87" s="1" t="s">
        <v>15</v>
      </c>
    </row>
    <row r="88" spans="1:15" x14ac:dyDescent="0.3">
      <c r="A88" s="2" t="s">
        <v>33</v>
      </c>
      <c r="B88" s="2" t="s">
        <v>54</v>
      </c>
      <c r="C88" s="3">
        <v>36100</v>
      </c>
      <c r="D88" s="3">
        <f>C88/(380*SQRT(3))</f>
        <v>54.848275573014455</v>
      </c>
      <c r="E88" s="2" t="s">
        <v>35</v>
      </c>
      <c r="F88" s="2" t="s">
        <v>18</v>
      </c>
      <c r="G88" s="3">
        <v>67.385024275417749</v>
      </c>
      <c r="H88" s="3">
        <v>1.3</v>
      </c>
      <c r="I88" s="3">
        <v>4</v>
      </c>
      <c r="J88" s="3">
        <v>3.885088113436987</v>
      </c>
      <c r="K88" s="3">
        <v>21.610317697331109</v>
      </c>
      <c r="L88" s="4">
        <v>70</v>
      </c>
      <c r="M88" s="4">
        <v>70</v>
      </c>
      <c r="N88" s="5">
        <v>10</v>
      </c>
      <c r="O88" s="5">
        <v>10</v>
      </c>
    </row>
    <row r="89" spans="1:15" x14ac:dyDescent="0.3">
      <c r="A89" s="6" t="s">
        <v>36</v>
      </c>
      <c r="B89" s="6" t="s">
        <v>56</v>
      </c>
      <c r="C89" s="6">
        <v>14999.999999999998</v>
      </c>
      <c r="D89" s="6">
        <f>ROUND(C89/(380*SQRT(3)),2)</f>
        <v>22.79</v>
      </c>
      <c r="E89" s="6" t="s">
        <v>35</v>
      </c>
      <c r="F89" s="6" t="s">
        <v>18</v>
      </c>
      <c r="G89" s="6">
        <v>32.549999999999997</v>
      </c>
      <c r="H89" s="6">
        <v>1.3</v>
      </c>
      <c r="I89" s="6">
        <v>4</v>
      </c>
      <c r="J89" s="6">
        <v>0</v>
      </c>
      <c r="K89" s="6">
        <v>0</v>
      </c>
      <c r="L89" s="6">
        <v>40</v>
      </c>
      <c r="M89" s="6">
        <v>40</v>
      </c>
      <c r="N89" s="6">
        <v>4</v>
      </c>
      <c r="O89" s="6">
        <v>6</v>
      </c>
    </row>
    <row r="90" spans="1:15" x14ac:dyDescent="0.3">
      <c r="A90" s="2" t="s">
        <v>26</v>
      </c>
      <c r="B90" s="2" t="s">
        <v>55</v>
      </c>
      <c r="C90" s="3">
        <v>10799.999999999998</v>
      </c>
      <c r="D90" s="3">
        <f t="shared" ref="D90:D95" si="2">C90/(380*SQRT(3))</f>
        <v>16.408902387494624</v>
      </c>
      <c r="E90" s="2" t="s">
        <v>35</v>
      </c>
      <c r="F90" s="2" t="s">
        <v>18</v>
      </c>
      <c r="G90" s="3">
        <v>5.6259093899981556</v>
      </c>
      <c r="H90" s="3">
        <v>1.3</v>
      </c>
      <c r="I90" s="3">
        <v>4</v>
      </c>
      <c r="J90" s="3">
        <v>3.6539208699635801</v>
      </c>
      <c r="K90" s="3">
        <v>45.016274985900125</v>
      </c>
      <c r="L90" s="4">
        <v>10</v>
      </c>
      <c r="M90" s="4">
        <v>32</v>
      </c>
      <c r="N90" s="5">
        <v>6</v>
      </c>
      <c r="O90" s="5">
        <v>6</v>
      </c>
    </row>
    <row r="91" spans="1:15" x14ac:dyDescent="0.3">
      <c r="A91" s="6" t="s">
        <v>27</v>
      </c>
      <c r="B91" s="6" t="s">
        <v>57</v>
      </c>
      <c r="C91" s="7">
        <v>14999.999999999998</v>
      </c>
      <c r="D91" s="7">
        <f t="shared" si="2"/>
        <v>22.790142204853648</v>
      </c>
      <c r="E91" s="6" t="s">
        <v>35</v>
      </c>
      <c r="F91" s="6" t="s">
        <v>18</v>
      </c>
      <c r="G91" s="7">
        <v>32.557346006933784</v>
      </c>
      <c r="H91" s="7">
        <v>1.3</v>
      </c>
      <c r="I91" s="7">
        <v>4</v>
      </c>
      <c r="J91" s="7">
        <v>0</v>
      </c>
      <c r="K91" s="7">
        <v>0</v>
      </c>
      <c r="L91" s="8">
        <v>40</v>
      </c>
      <c r="M91" s="8">
        <v>50</v>
      </c>
      <c r="N91" s="9">
        <v>4</v>
      </c>
      <c r="O91" s="9">
        <v>10</v>
      </c>
    </row>
    <row r="92" spans="1:15" x14ac:dyDescent="0.3">
      <c r="A92" s="2" t="s">
        <v>28</v>
      </c>
      <c r="B92" s="2" t="s">
        <v>58</v>
      </c>
      <c r="C92" s="3">
        <v>14999.999999999998</v>
      </c>
      <c r="D92" s="3">
        <f t="shared" si="2"/>
        <v>22.790142204853648</v>
      </c>
      <c r="E92" s="2" t="s">
        <v>35</v>
      </c>
      <c r="F92" s="2" t="s">
        <v>18</v>
      </c>
      <c r="G92" s="3">
        <v>32.557346006933784</v>
      </c>
      <c r="H92" s="3">
        <v>1.3</v>
      </c>
      <c r="I92" s="3">
        <v>4</v>
      </c>
      <c r="J92" s="3">
        <v>0</v>
      </c>
      <c r="K92" s="3">
        <v>0</v>
      </c>
      <c r="L92" s="4">
        <v>40</v>
      </c>
      <c r="M92" s="4">
        <v>50</v>
      </c>
      <c r="N92" s="5">
        <v>4</v>
      </c>
      <c r="O92" s="5">
        <v>10</v>
      </c>
    </row>
    <row r="93" spans="1:15" x14ac:dyDescent="0.3">
      <c r="A93" s="6" t="s">
        <v>29</v>
      </c>
      <c r="B93" s="6" t="s">
        <v>59</v>
      </c>
      <c r="C93" s="7">
        <v>26999.999999999996</v>
      </c>
      <c r="D93" s="7">
        <f t="shared" si="2"/>
        <v>41.022255968736566</v>
      </c>
      <c r="E93" s="6" t="s">
        <v>35</v>
      </c>
      <c r="F93" s="6" t="s">
        <v>18</v>
      </c>
      <c r="G93" s="7">
        <v>58.603222812480801</v>
      </c>
      <c r="H93" s="7">
        <v>1.3</v>
      </c>
      <c r="I93" s="7">
        <v>4</v>
      </c>
      <c r="J93" s="7">
        <v>0</v>
      </c>
      <c r="K93" s="7">
        <v>0</v>
      </c>
      <c r="L93" s="8">
        <v>63</v>
      </c>
      <c r="M93" s="8">
        <v>63</v>
      </c>
      <c r="N93" s="9">
        <v>10</v>
      </c>
      <c r="O93" s="9">
        <v>10</v>
      </c>
    </row>
    <row r="94" spans="1:15" x14ac:dyDescent="0.3">
      <c r="A94" s="2" t="s">
        <v>30</v>
      </c>
      <c r="B94" s="2" t="s">
        <v>60</v>
      </c>
      <c r="C94" s="3">
        <v>29999.999999999996</v>
      </c>
      <c r="D94" s="3">
        <f t="shared" si="2"/>
        <v>45.580284409707296</v>
      </c>
      <c r="E94" s="2" t="s">
        <v>35</v>
      </c>
      <c r="F94" s="2" t="s">
        <v>18</v>
      </c>
      <c r="G94" s="3">
        <v>65.114692013867568</v>
      </c>
      <c r="H94" s="3">
        <v>1.3</v>
      </c>
      <c r="I94" s="3">
        <v>4</v>
      </c>
      <c r="J94" s="3">
        <v>0</v>
      </c>
      <c r="K94" s="3">
        <v>0</v>
      </c>
      <c r="L94" s="4">
        <v>70</v>
      </c>
      <c r="M94" s="4">
        <v>70</v>
      </c>
      <c r="N94" s="5">
        <v>10</v>
      </c>
      <c r="O94" s="5">
        <v>10</v>
      </c>
    </row>
    <row r="95" spans="1:15" x14ac:dyDescent="0.3">
      <c r="A95" s="6" t="s">
        <v>31</v>
      </c>
      <c r="B95" s="6" t="s">
        <v>61</v>
      </c>
      <c r="C95" s="7">
        <v>57809.999999999993</v>
      </c>
      <c r="D95" s="7">
        <f t="shared" si="2"/>
        <v>87.833208057505956</v>
      </c>
      <c r="E95" s="6" t="s">
        <v>35</v>
      </c>
      <c r="F95" s="6" t="s">
        <v>18</v>
      </c>
      <c r="G95" s="7">
        <v>107.90936989922166</v>
      </c>
      <c r="H95" s="7">
        <v>1.3</v>
      </c>
      <c r="I95" s="7">
        <v>4</v>
      </c>
      <c r="J95" s="7">
        <v>2.053185569987058</v>
      </c>
      <c r="K95" s="7">
        <v>24.737749152029732</v>
      </c>
      <c r="L95" s="8">
        <v>125</v>
      </c>
      <c r="M95" s="8">
        <v>125</v>
      </c>
      <c r="N95" s="9">
        <v>25</v>
      </c>
      <c r="O95" s="9">
        <v>35</v>
      </c>
    </row>
    <row r="97" spans="1:15" hidden="1" outlineLevel="1" x14ac:dyDescent="0.3">
      <c r="A97" s="11" t="s">
        <v>23</v>
      </c>
      <c r="B97" s="11" t="s">
        <v>23</v>
      </c>
      <c r="C97" s="11" t="s">
        <v>23</v>
      </c>
      <c r="D97" s="11" t="s">
        <v>23</v>
      </c>
      <c r="E97" s="11" t="s">
        <v>23</v>
      </c>
      <c r="F97" s="11" t="s">
        <v>23</v>
      </c>
      <c r="G97" s="11" t="s">
        <v>23</v>
      </c>
      <c r="H97" s="11" t="s">
        <v>23</v>
      </c>
      <c r="I97" s="11" t="s">
        <v>23</v>
      </c>
      <c r="J97" s="11" t="s">
        <v>23</v>
      </c>
      <c r="K97" s="11" t="s">
        <v>23</v>
      </c>
      <c r="L97" s="11" t="s">
        <v>23</v>
      </c>
      <c r="M97" s="11" t="s">
        <v>23</v>
      </c>
      <c r="N97" s="11" t="s">
        <v>23</v>
      </c>
      <c r="O97" s="11" t="s">
        <v>23</v>
      </c>
    </row>
    <row r="98" spans="1:15" hidden="1" outlineLevel="1" x14ac:dyDescent="0.3">
      <c r="A98" s="11" t="s">
        <v>23</v>
      </c>
      <c r="B98" s="11" t="s">
        <v>23</v>
      </c>
      <c r="C98" s="11" t="s">
        <v>23</v>
      </c>
      <c r="D98" s="11" t="s">
        <v>23</v>
      </c>
      <c r="E98" s="11" t="s">
        <v>23</v>
      </c>
      <c r="F98" s="11" t="s">
        <v>23</v>
      </c>
      <c r="G98" s="11" t="s">
        <v>23</v>
      </c>
      <c r="H98" s="11" t="s">
        <v>23</v>
      </c>
      <c r="I98" s="11" t="s">
        <v>23</v>
      </c>
      <c r="J98" s="11" t="s">
        <v>23</v>
      </c>
      <c r="K98" s="11" t="s">
        <v>23</v>
      </c>
      <c r="L98" s="11" t="s">
        <v>23</v>
      </c>
      <c r="M98" s="11" t="s">
        <v>23</v>
      </c>
      <c r="N98" s="11" t="s">
        <v>23</v>
      </c>
      <c r="O98" s="11" t="s">
        <v>23</v>
      </c>
    </row>
    <row r="99" spans="1:15" hidden="1" outlineLevel="1" x14ac:dyDescent="0.3">
      <c r="A99" s="11" t="s">
        <v>23</v>
      </c>
      <c r="B99" s="11" t="s">
        <v>23</v>
      </c>
      <c r="C99" s="11" t="s">
        <v>23</v>
      </c>
      <c r="D99" s="11" t="s">
        <v>23</v>
      </c>
      <c r="E99" s="11" t="s">
        <v>23</v>
      </c>
      <c r="F99" s="11" t="s">
        <v>23</v>
      </c>
      <c r="G99" s="11" t="s">
        <v>23</v>
      </c>
      <c r="H99" s="11" t="s">
        <v>23</v>
      </c>
      <c r="I99" s="11" t="s">
        <v>23</v>
      </c>
      <c r="J99" s="11" t="s">
        <v>23</v>
      </c>
      <c r="K99" s="11" t="s">
        <v>23</v>
      </c>
      <c r="L99" s="11" t="s">
        <v>23</v>
      </c>
      <c r="M99" s="11" t="s">
        <v>23</v>
      </c>
      <c r="N99" s="11" t="s">
        <v>23</v>
      </c>
      <c r="O99" s="11" t="s">
        <v>23</v>
      </c>
    </row>
    <row r="100" spans="1:15" ht="46.8" hidden="1" outlineLevel="1" x14ac:dyDescent="0.3">
      <c r="A100" s="1" t="s">
        <v>1</v>
      </c>
      <c r="B100" s="1" t="s">
        <v>2</v>
      </c>
      <c r="C100" s="1" t="s">
        <v>3</v>
      </c>
      <c r="D100" s="1" t="s">
        <v>4</v>
      </c>
      <c r="E100" s="1" t="s">
        <v>5</v>
      </c>
      <c r="F100" s="1" t="s">
        <v>6</v>
      </c>
      <c r="G100" s="1" t="s">
        <v>7</v>
      </c>
      <c r="H100" s="1" t="s">
        <v>8</v>
      </c>
      <c r="I100" s="1" t="s">
        <v>9</v>
      </c>
      <c r="J100" s="1" t="s">
        <v>10</v>
      </c>
      <c r="K100" s="1" t="s">
        <v>11</v>
      </c>
      <c r="L100" s="1" t="s">
        <v>12</v>
      </c>
      <c r="M100" s="1" t="s">
        <v>13</v>
      </c>
      <c r="N100" s="1" t="s">
        <v>14</v>
      </c>
      <c r="O100" s="1" t="s">
        <v>15</v>
      </c>
    </row>
    <row r="101" spans="1:15" hidden="1" outlineLevel="1" x14ac:dyDescent="0.3">
      <c r="A101" s="2">
        <f>1</f>
        <v>1</v>
      </c>
      <c r="B101" s="2" t="s">
        <v>16</v>
      </c>
      <c r="C101" s="3">
        <v>1260</v>
      </c>
      <c r="D101" s="3">
        <v>5.7272727272727284</v>
      </c>
      <c r="E101" s="2" t="s">
        <v>17</v>
      </c>
      <c r="F101" s="2" t="s">
        <v>18</v>
      </c>
      <c r="G101" s="3">
        <v>8.1818181818181834</v>
      </c>
      <c r="H101" s="3">
        <v>1.3</v>
      </c>
      <c r="I101" s="3">
        <v>4</v>
      </c>
      <c r="J101" s="3">
        <v>0.79634497735690313</v>
      </c>
      <c r="K101" s="3">
        <v>28.982021731813091</v>
      </c>
      <c r="L101" s="4">
        <v>10</v>
      </c>
      <c r="M101" s="4">
        <v>20</v>
      </c>
      <c r="N101" s="5">
        <v>2.5</v>
      </c>
      <c r="O101" s="5">
        <v>4</v>
      </c>
    </row>
    <row r="102" spans="1:15" hidden="1" outlineLevel="1" x14ac:dyDescent="0.3">
      <c r="A102" s="6">
        <f>2</f>
        <v>2</v>
      </c>
      <c r="B102" s="6" t="s">
        <v>16</v>
      </c>
      <c r="C102" s="7">
        <v>1260</v>
      </c>
      <c r="D102" s="7">
        <v>5.7272727272727284</v>
      </c>
      <c r="E102" s="6" t="s">
        <v>17</v>
      </c>
      <c r="F102" s="6" t="s">
        <v>24</v>
      </c>
      <c r="G102" s="7">
        <v>8.8111888111888135</v>
      </c>
      <c r="H102" s="7">
        <v>1.3</v>
      </c>
      <c r="I102" s="7">
        <v>4</v>
      </c>
      <c r="J102" s="7">
        <v>1.6858644154212576</v>
      </c>
      <c r="K102" s="7">
        <v>52.870262383393396</v>
      </c>
      <c r="L102" s="8">
        <v>10</v>
      </c>
      <c r="M102" s="8">
        <v>20</v>
      </c>
      <c r="N102" s="9">
        <v>2.5</v>
      </c>
      <c r="O102" s="9">
        <v>4</v>
      </c>
    </row>
    <row r="103" spans="1:15" hidden="1" outlineLevel="1" x14ac:dyDescent="0.3">
      <c r="A103" s="2">
        <f>3</f>
        <v>3</v>
      </c>
      <c r="B103" s="2" t="s">
        <v>16</v>
      </c>
      <c r="C103" s="3">
        <v>2800</v>
      </c>
      <c r="D103" s="3">
        <v>12.727272727272728</v>
      </c>
      <c r="E103" s="2" t="s">
        <v>17</v>
      </c>
      <c r="F103" s="2" t="s">
        <v>18</v>
      </c>
      <c r="G103" s="3">
        <v>18.181818181818183</v>
      </c>
      <c r="H103" s="3">
        <v>1.3</v>
      </c>
      <c r="I103" s="3">
        <v>4</v>
      </c>
      <c r="J103" s="3">
        <v>1.5467788882400071</v>
      </c>
      <c r="K103" s="3">
        <v>24.579071420514442</v>
      </c>
      <c r="L103" s="4">
        <v>20</v>
      </c>
      <c r="M103" s="4">
        <v>20</v>
      </c>
      <c r="N103" s="5">
        <v>2.5</v>
      </c>
      <c r="O103" s="5">
        <v>4</v>
      </c>
    </row>
    <row r="104" spans="1:15" hidden="1" outlineLevel="1" x14ac:dyDescent="0.3">
      <c r="A104" s="6">
        <f>4</f>
        <v>4</v>
      </c>
      <c r="B104" s="6" t="s">
        <v>16</v>
      </c>
      <c r="C104" s="7">
        <v>3379.9999999999995</v>
      </c>
      <c r="D104" s="7">
        <v>15.363636363636363</v>
      </c>
      <c r="E104" s="6" t="s">
        <v>17</v>
      </c>
      <c r="F104" s="6" t="s">
        <v>18</v>
      </c>
      <c r="G104" s="7">
        <v>21.948051948051948</v>
      </c>
      <c r="H104" s="7">
        <v>1.3</v>
      </c>
      <c r="I104" s="7">
        <v>4</v>
      </c>
      <c r="J104" s="7">
        <v>3.482917763565851</v>
      </c>
      <c r="K104" s="7">
        <v>43.132060717860128</v>
      </c>
      <c r="L104" s="8">
        <v>25</v>
      </c>
      <c r="M104" s="8">
        <v>25</v>
      </c>
      <c r="N104" s="9">
        <v>4</v>
      </c>
      <c r="O104" s="9">
        <v>4</v>
      </c>
    </row>
    <row r="105" spans="1:15" hidden="1" outlineLevel="1" x14ac:dyDescent="0.3">
      <c r="A105" s="2">
        <f>5</f>
        <v>5</v>
      </c>
      <c r="B105" s="2" t="s">
        <v>16</v>
      </c>
      <c r="C105" s="3">
        <v>6340</v>
      </c>
      <c r="D105" s="3">
        <v>28.81818181818182</v>
      </c>
      <c r="E105" s="2" t="s">
        <v>17</v>
      </c>
      <c r="F105" s="2" t="s">
        <v>18</v>
      </c>
      <c r="G105" s="3">
        <v>41.168831168831176</v>
      </c>
      <c r="H105" s="3">
        <v>1.3</v>
      </c>
      <c r="I105" s="3">
        <v>4</v>
      </c>
      <c r="J105" s="3">
        <v>1.1983440115712294</v>
      </c>
      <c r="K105" s="3">
        <v>22.863443295673012</v>
      </c>
      <c r="L105" s="4">
        <v>50</v>
      </c>
      <c r="M105" s="4">
        <v>50</v>
      </c>
      <c r="N105" s="5">
        <v>10</v>
      </c>
      <c r="O105" s="5">
        <v>10</v>
      </c>
    </row>
    <row r="106" spans="1:15" hidden="1" outlineLevel="1" x14ac:dyDescent="0.3">
      <c r="A106" s="6">
        <f>6</f>
        <v>6</v>
      </c>
      <c r="B106" s="6" t="s">
        <v>16</v>
      </c>
      <c r="C106" s="7">
        <v>6340</v>
      </c>
      <c r="D106" s="7">
        <v>28.81818181818182</v>
      </c>
      <c r="E106" s="6" t="s">
        <v>17</v>
      </c>
      <c r="F106" s="6" t="s">
        <v>18</v>
      </c>
      <c r="G106" s="7">
        <v>41.168831168831176</v>
      </c>
      <c r="H106" s="7">
        <v>1.3</v>
      </c>
      <c r="I106" s="7">
        <v>4</v>
      </c>
      <c r="J106" s="7">
        <v>1.6916132142564311</v>
      </c>
      <c r="K106" s="7">
        <v>30.219838332147493</v>
      </c>
      <c r="L106" s="8">
        <v>50</v>
      </c>
      <c r="M106" s="8">
        <v>50</v>
      </c>
      <c r="N106" s="9">
        <v>10</v>
      </c>
      <c r="O106" s="9">
        <v>10</v>
      </c>
    </row>
    <row r="107" spans="1:15" hidden="1" outlineLevel="1" x14ac:dyDescent="0.3">
      <c r="A107" s="2">
        <f>7</f>
        <v>7</v>
      </c>
      <c r="B107" s="2" t="s">
        <v>16</v>
      </c>
      <c r="C107" s="3">
        <v>3379.9999999999995</v>
      </c>
      <c r="D107" s="3">
        <v>15.363636363636363</v>
      </c>
      <c r="E107" s="2" t="s">
        <v>17</v>
      </c>
      <c r="F107" s="2" t="s">
        <v>18</v>
      </c>
      <c r="G107" s="3">
        <v>21.948051948051948</v>
      </c>
      <c r="H107" s="3">
        <v>1.3</v>
      </c>
      <c r="I107" s="3">
        <v>4</v>
      </c>
      <c r="J107" s="3">
        <v>3.4261460271154744</v>
      </c>
      <c r="K107" s="3">
        <v>42.202981412974843</v>
      </c>
      <c r="L107" s="4">
        <v>25</v>
      </c>
      <c r="M107" s="4">
        <v>25</v>
      </c>
      <c r="N107" s="5">
        <v>4</v>
      </c>
      <c r="O107" s="5">
        <v>4</v>
      </c>
    </row>
    <row r="108" spans="1:15" hidden="1" outlineLevel="1" x14ac:dyDescent="0.3">
      <c r="A108" s="6">
        <f>8</f>
        <v>8</v>
      </c>
      <c r="B108" s="6" t="s">
        <v>16</v>
      </c>
      <c r="C108" s="7">
        <v>1260</v>
      </c>
      <c r="D108" s="7">
        <v>5.7272727272727284</v>
      </c>
      <c r="E108" s="6" t="s">
        <v>17</v>
      </c>
      <c r="F108" s="6" t="s">
        <v>18</v>
      </c>
      <c r="G108" s="7">
        <v>8.1818181818181834</v>
      </c>
      <c r="H108" s="7">
        <v>1.3</v>
      </c>
      <c r="I108" s="7">
        <v>4</v>
      </c>
      <c r="J108" s="7">
        <v>1.6538920412141789</v>
      </c>
      <c r="K108" s="7">
        <v>53.07591571531497</v>
      </c>
      <c r="L108" s="8">
        <v>10</v>
      </c>
      <c r="M108" s="8">
        <v>20</v>
      </c>
      <c r="N108" s="9">
        <v>2.5</v>
      </c>
      <c r="O108" s="9">
        <v>4</v>
      </c>
    </row>
    <row r="109" spans="1:15" hidden="1" outlineLevel="1" x14ac:dyDescent="0.3">
      <c r="A109" s="2">
        <f>9</f>
        <v>9</v>
      </c>
      <c r="B109" s="2" t="s">
        <v>16</v>
      </c>
      <c r="C109" s="3">
        <v>1260</v>
      </c>
      <c r="D109" s="3">
        <v>5.7272727272727284</v>
      </c>
      <c r="E109" s="2" t="s">
        <v>17</v>
      </c>
      <c r="F109" s="2" t="s">
        <v>24</v>
      </c>
      <c r="G109" s="3">
        <v>8.8111888111888135</v>
      </c>
      <c r="H109" s="3">
        <v>1.3</v>
      </c>
      <c r="I109" s="3">
        <v>4</v>
      </c>
      <c r="J109" s="3">
        <v>1.7069139491740681</v>
      </c>
      <c r="K109" s="3">
        <v>53.794341688278678</v>
      </c>
      <c r="L109" s="4">
        <v>10</v>
      </c>
      <c r="M109" s="4">
        <v>20</v>
      </c>
      <c r="N109" s="5">
        <v>2.5</v>
      </c>
      <c r="O109" s="5">
        <v>4</v>
      </c>
    </row>
    <row r="110" spans="1:15" hidden="1" outlineLevel="1" x14ac:dyDescent="0.3">
      <c r="A110" s="6">
        <f>10</f>
        <v>10</v>
      </c>
      <c r="B110" s="6" t="s">
        <v>16</v>
      </c>
      <c r="C110" s="7">
        <v>1260</v>
      </c>
      <c r="D110" s="7">
        <v>5.7272727272727284</v>
      </c>
      <c r="E110" s="6" t="s">
        <v>17</v>
      </c>
      <c r="F110" s="6" t="s">
        <v>18</v>
      </c>
      <c r="G110" s="7">
        <v>8.1818181818181834</v>
      </c>
      <c r="H110" s="7">
        <v>1.3</v>
      </c>
      <c r="I110" s="7">
        <v>4</v>
      </c>
      <c r="J110" s="7">
        <v>1.3579773288775454</v>
      </c>
      <c r="K110" s="7">
        <v>43.741262383393369</v>
      </c>
      <c r="L110" s="8">
        <v>10</v>
      </c>
      <c r="M110" s="8">
        <v>20</v>
      </c>
      <c r="N110" s="9">
        <v>2.5</v>
      </c>
      <c r="O110" s="9">
        <v>4</v>
      </c>
    </row>
    <row r="111" spans="1:15" hidden="1" outlineLevel="1" x14ac:dyDescent="0.3">
      <c r="A111" s="2">
        <f>11</f>
        <v>11</v>
      </c>
      <c r="B111" s="2" t="s">
        <v>16</v>
      </c>
      <c r="C111" s="3">
        <v>1260</v>
      </c>
      <c r="D111" s="3">
        <v>5.7272727272727284</v>
      </c>
      <c r="E111" s="2" t="s">
        <v>17</v>
      </c>
      <c r="F111" s="2" t="s">
        <v>18</v>
      </c>
      <c r="G111" s="3">
        <v>8.1818181818181834</v>
      </c>
      <c r="H111" s="3">
        <v>1.3</v>
      </c>
      <c r="I111" s="3">
        <v>4</v>
      </c>
      <c r="J111" s="3">
        <v>1.3080817224585153</v>
      </c>
      <c r="K111" s="3">
        <v>41.783103773622805</v>
      </c>
      <c r="L111" s="4">
        <v>10</v>
      </c>
      <c r="M111" s="4">
        <v>20</v>
      </c>
      <c r="N111" s="5">
        <v>2.5</v>
      </c>
      <c r="O111" s="5">
        <v>4</v>
      </c>
    </row>
    <row r="112" spans="1:15" hidden="1" outlineLevel="1" x14ac:dyDescent="0.3">
      <c r="A112" s="6">
        <f>12</f>
        <v>12</v>
      </c>
      <c r="B112" s="6" t="s">
        <v>16</v>
      </c>
      <c r="C112" s="7">
        <v>1260</v>
      </c>
      <c r="D112" s="7">
        <v>5.7272727272727284</v>
      </c>
      <c r="E112" s="6" t="s">
        <v>17</v>
      </c>
      <c r="F112" s="6" t="s">
        <v>18</v>
      </c>
      <c r="G112" s="7">
        <v>8.1818181818181834</v>
      </c>
      <c r="H112" s="7">
        <v>1.3</v>
      </c>
      <c r="I112" s="7">
        <v>4</v>
      </c>
      <c r="J112" s="7">
        <v>1.3345360079346524</v>
      </c>
      <c r="K112" s="7">
        <v>42.71218307850809</v>
      </c>
      <c r="L112" s="8">
        <v>10</v>
      </c>
      <c r="M112" s="8">
        <v>20</v>
      </c>
      <c r="N112" s="9">
        <v>2.5</v>
      </c>
      <c r="O112" s="9">
        <v>4</v>
      </c>
    </row>
    <row r="113" spans="1:15" hidden="1" outlineLevel="1" x14ac:dyDescent="0.3">
      <c r="A113" s="2">
        <f>13</f>
        <v>13</v>
      </c>
      <c r="B113" s="2" t="s">
        <v>16</v>
      </c>
      <c r="C113" s="3">
        <v>1260</v>
      </c>
      <c r="D113" s="3">
        <v>5.7272727272727284</v>
      </c>
      <c r="E113" s="2" t="s">
        <v>17</v>
      </c>
      <c r="F113" s="2" t="s">
        <v>18</v>
      </c>
      <c r="G113" s="3">
        <v>8.1818181818181834</v>
      </c>
      <c r="H113" s="3">
        <v>1.3</v>
      </c>
      <c r="I113" s="3">
        <v>4</v>
      </c>
      <c r="J113" s="3">
        <v>1.6331841913456657</v>
      </c>
      <c r="K113" s="3">
        <v>52.166836410429681</v>
      </c>
      <c r="L113" s="4">
        <v>10</v>
      </c>
      <c r="M113" s="4">
        <v>20</v>
      </c>
      <c r="N113" s="5">
        <v>2.5</v>
      </c>
      <c r="O113" s="5">
        <v>4</v>
      </c>
    </row>
    <row r="114" spans="1:15" hidden="1" outlineLevel="1" x14ac:dyDescent="0.3">
      <c r="A114" s="6">
        <f>14</f>
        <v>14</v>
      </c>
      <c r="B114" s="6" t="s">
        <v>16</v>
      </c>
      <c r="C114" s="7">
        <v>1260</v>
      </c>
      <c r="D114" s="7">
        <v>5.7272727272727284</v>
      </c>
      <c r="E114" s="6" t="s">
        <v>17</v>
      </c>
      <c r="F114" s="6" t="s">
        <v>24</v>
      </c>
      <c r="G114" s="7">
        <v>8.8111888111888135</v>
      </c>
      <c r="H114" s="7">
        <v>1.3</v>
      </c>
      <c r="I114" s="7">
        <v>4</v>
      </c>
      <c r="J114" s="7">
        <v>1.6274275647551553</v>
      </c>
      <c r="K114" s="7">
        <v>50.947103773622821</v>
      </c>
      <c r="L114" s="8">
        <v>10</v>
      </c>
      <c r="M114" s="8">
        <v>20</v>
      </c>
      <c r="N114" s="9">
        <v>2.5</v>
      </c>
      <c r="O114" s="9">
        <v>4</v>
      </c>
    </row>
    <row r="115" spans="1:15" hidden="1" outlineLevel="1" x14ac:dyDescent="0.3">
      <c r="A115" s="2">
        <f>15</f>
        <v>15</v>
      </c>
      <c r="B115" s="2" t="s">
        <v>16</v>
      </c>
      <c r="C115" s="3">
        <v>1260</v>
      </c>
      <c r="D115" s="3">
        <v>5.7272727272727284</v>
      </c>
      <c r="E115" s="2" t="s">
        <v>17</v>
      </c>
      <c r="F115" s="2" t="s">
        <v>18</v>
      </c>
      <c r="G115" s="3">
        <v>8.1818181818181834</v>
      </c>
      <c r="H115" s="3">
        <v>1.3</v>
      </c>
      <c r="I115" s="3">
        <v>4</v>
      </c>
      <c r="J115" s="3">
        <v>1.6044520133075453</v>
      </c>
      <c r="K115" s="3">
        <v>51.157757105544398</v>
      </c>
      <c r="L115" s="4">
        <v>10</v>
      </c>
      <c r="M115" s="4">
        <v>20</v>
      </c>
      <c r="N115" s="5">
        <v>2.5</v>
      </c>
      <c r="O115" s="5">
        <v>4</v>
      </c>
    </row>
    <row r="116" spans="1:15" hidden="1" outlineLevel="1" x14ac:dyDescent="0.3">
      <c r="A116" s="6">
        <f>16</f>
        <v>16</v>
      </c>
      <c r="B116" s="6" t="s">
        <v>16</v>
      </c>
      <c r="C116" s="7">
        <v>1260</v>
      </c>
      <c r="D116" s="7">
        <v>5.7272727272727284</v>
      </c>
      <c r="E116" s="6" t="s">
        <v>17</v>
      </c>
      <c r="F116" s="6" t="s">
        <v>24</v>
      </c>
      <c r="G116" s="7">
        <v>8.8111888111888135</v>
      </c>
      <c r="H116" s="7">
        <v>1.3</v>
      </c>
      <c r="I116" s="7">
        <v>4</v>
      </c>
      <c r="J116" s="7">
        <v>1.6568475008128893</v>
      </c>
      <c r="K116" s="7">
        <v>51.851183078508114</v>
      </c>
      <c r="L116" s="8">
        <v>10</v>
      </c>
      <c r="M116" s="8">
        <v>20</v>
      </c>
      <c r="N116" s="9">
        <v>2.5</v>
      </c>
      <c r="O116" s="9">
        <v>4</v>
      </c>
    </row>
    <row r="117" spans="1:15" hidden="1" outlineLevel="1" x14ac:dyDescent="0.3"/>
    <row r="118" spans="1:15" hidden="1" outlineLevel="1" x14ac:dyDescent="0.3">
      <c r="A118" s="11" t="s">
        <v>25</v>
      </c>
      <c r="B118" s="11" t="s">
        <v>25</v>
      </c>
      <c r="C118" s="11" t="s">
        <v>25</v>
      </c>
      <c r="D118" s="11" t="s">
        <v>25</v>
      </c>
      <c r="E118" s="11" t="s">
        <v>25</v>
      </c>
      <c r="F118" s="11" t="s">
        <v>25</v>
      </c>
      <c r="G118" s="11" t="s">
        <v>25</v>
      </c>
      <c r="H118" s="11" t="s">
        <v>25</v>
      </c>
      <c r="I118" s="11" t="s">
        <v>25</v>
      </c>
      <c r="J118" s="11" t="s">
        <v>25</v>
      </c>
      <c r="K118" s="11" t="s">
        <v>25</v>
      </c>
      <c r="L118" s="11" t="s">
        <v>25</v>
      </c>
      <c r="M118" s="11" t="s">
        <v>25</v>
      </c>
      <c r="N118" s="11" t="s">
        <v>25</v>
      </c>
      <c r="O118" s="11" t="s">
        <v>25</v>
      </c>
    </row>
    <row r="119" spans="1:15" hidden="1" outlineLevel="1" x14ac:dyDescent="0.3">
      <c r="A119" s="11" t="s">
        <v>25</v>
      </c>
      <c r="B119" s="11" t="s">
        <v>25</v>
      </c>
      <c r="C119" s="11" t="s">
        <v>25</v>
      </c>
      <c r="D119" s="11" t="s">
        <v>25</v>
      </c>
      <c r="E119" s="11" t="s">
        <v>25</v>
      </c>
      <c r="F119" s="11" t="s">
        <v>25</v>
      </c>
      <c r="G119" s="11" t="s">
        <v>25</v>
      </c>
      <c r="H119" s="11" t="s">
        <v>25</v>
      </c>
      <c r="I119" s="11" t="s">
        <v>25</v>
      </c>
      <c r="J119" s="11" t="s">
        <v>25</v>
      </c>
      <c r="K119" s="11" t="s">
        <v>25</v>
      </c>
      <c r="L119" s="11" t="s">
        <v>25</v>
      </c>
      <c r="M119" s="11" t="s">
        <v>25</v>
      </c>
      <c r="N119" s="11" t="s">
        <v>25</v>
      </c>
      <c r="O119" s="11" t="s">
        <v>25</v>
      </c>
    </row>
    <row r="120" spans="1:15" hidden="1" outlineLevel="1" x14ac:dyDescent="0.3">
      <c r="A120" s="11" t="s">
        <v>25</v>
      </c>
      <c r="B120" s="11" t="s">
        <v>25</v>
      </c>
      <c r="C120" s="11" t="s">
        <v>25</v>
      </c>
      <c r="D120" s="11" t="s">
        <v>25</v>
      </c>
      <c r="E120" s="11" t="s">
        <v>25</v>
      </c>
      <c r="F120" s="11" t="s">
        <v>25</v>
      </c>
      <c r="G120" s="11" t="s">
        <v>25</v>
      </c>
      <c r="H120" s="11" t="s">
        <v>25</v>
      </c>
      <c r="I120" s="11" t="s">
        <v>25</v>
      </c>
      <c r="J120" s="11" t="s">
        <v>25</v>
      </c>
      <c r="K120" s="11" t="s">
        <v>25</v>
      </c>
      <c r="L120" s="11" t="s">
        <v>25</v>
      </c>
      <c r="M120" s="11" t="s">
        <v>25</v>
      </c>
      <c r="N120" s="11" t="s">
        <v>25</v>
      </c>
      <c r="O120" s="11" t="s">
        <v>25</v>
      </c>
    </row>
    <row r="121" spans="1:15" ht="46.8" hidden="1" outlineLevel="1" x14ac:dyDescent="0.3">
      <c r="A121" s="1" t="s">
        <v>1</v>
      </c>
      <c r="B121" s="1" t="s">
        <v>2</v>
      </c>
      <c r="C121" s="1" t="s">
        <v>3</v>
      </c>
      <c r="D121" s="1" t="s">
        <v>4</v>
      </c>
      <c r="E121" s="1" t="s">
        <v>5</v>
      </c>
      <c r="F121" s="1" t="s">
        <v>6</v>
      </c>
      <c r="G121" s="1" t="s">
        <v>7</v>
      </c>
      <c r="H121" s="1" t="s">
        <v>8</v>
      </c>
      <c r="I121" s="1" t="s">
        <v>9</v>
      </c>
      <c r="J121" s="1" t="s">
        <v>10</v>
      </c>
      <c r="K121" s="1" t="s">
        <v>11</v>
      </c>
      <c r="L121" s="1" t="s">
        <v>12</v>
      </c>
      <c r="M121" s="1" t="s">
        <v>13</v>
      </c>
      <c r="N121" s="1" t="s">
        <v>14</v>
      </c>
      <c r="O121" s="1" t="s">
        <v>15</v>
      </c>
    </row>
    <row r="122" spans="1:15" hidden="1" outlineLevel="1" x14ac:dyDescent="0.3">
      <c r="A122" s="2">
        <f>1</f>
        <v>1</v>
      </c>
      <c r="B122" s="2" t="s">
        <v>16</v>
      </c>
      <c r="C122" s="3">
        <v>4195</v>
      </c>
      <c r="D122" s="3">
        <v>19.06818181818182</v>
      </c>
      <c r="E122" s="2" t="s">
        <v>17</v>
      </c>
      <c r="F122" s="2" t="s">
        <v>18</v>
      </c>
      <c r="G122" s="3">
        <v>27.240259740259745</v>
      </c>
      <c r="H122" s="3">
        <v>1.3</v>
      </c>
      <c r="I122" s="3">
        <v>4</v>
      </c>
      <c r="J122" s="3">
        <v>2.7301848700216564</v>
      </c>
      <c r="K122" s="3">
        <v>28.711260136440323</v>
      </c>
      <c r="L122" s="4">
        <v>32</v>
      </c>
      <c r="M122" s="4">
        <v>32</v>
      </c>
      <c r="N122" s="5">
        <v>4</v>
      </c>
      <c r="O122" s="5">
        <v>4</v>
      </c>
    </row>
    <row r="123" spans="1:15" hidden="1" outlineLevel="1" x14ac:dyDescent="0.3">
      <c r="A123" s="6">
        <f>2</f>
        <v>2</v>
      </c>
      <c r="B123" s="6" t="s">
        <v>16</v>
      </c>
      <c r="C123" s="7">
        <v>4195</v>
      </c>
      <c r="D123" s="7">
        <v>19.06818181818182</v>
      </c>
      <c r="E123" s="6" t="s">
        <v>17</v>
      </c>
      <c r="F123" s="6" t="s">
        <v>18</v>
      </c>
      <c r="G123" s="7">
        <v>27.240259740259745</v>
      </c>
      <c r="H123" s="7">
        <v>1.3</v>
      </c>
      <c r="I123" s="7">
        <v>4</v>
      </c>
      <c r="J123" s="7">
        <v>2.4168975557856016</v>
      </c>
      <c r="K123" s="7">
        <v>26.88474584478389</v>
      </c>
      <c r="L123" s="8">
        <v>32</v>
      </c>
      <c r="M123" s="8">
        <v>32</v>
      </c>
      <c r="N123" s="9">
        <v>4</v>
      </c>
      <c r="O123" s="9">
        <v>4</v>
      </c>
    </row>
    <row r="124" spans="1:15" hidden="1" outlineLevel="1" x14ac:dyDescent="0.3">
      <c r="A124" s="2">
        <f>3</f>
        <v>3</v>
      </c>
      <c r="B124" s="2" t="s">
        <v>16</v>
      </c>
      <c r="C124" s="3">
        <v>4195</v>
      </c>
      <c r="D124" s="3">
        <v>19.06818181818182</v>
      </c>
      <c r="E124" s="2" t="s">
        <v>17</v>
      </c>
      <c r="F124" s="2" t="s">
        <v>18</v>
      </c>
      <c r="G124" s="3">
        <v>27.240259740259745</v>
      </c>
      <c r="H124" s="3">
        <v>1.3</v>
      </c>
      <c r="I124" s="3">
        <v>4</v>
      </c>
      <c r="J124" s="3">
        <v>3.0129958560442716</v>
      </c>
      <c r="K124" s="3">
        <v>32.440339441325612</v>
      </c>
      <c r="L124" s="4">
        <v>32</v>
      </c>
      <c r="M124" s="4">
        <v>32</v>
      </c>
      <c r="N124" s="5">
        <v>4</v>
      </c>
      <c r="O124" s="5">
        <v>4</v>
      </c>
    </row>
    <row r="125" spans="1:15" hidden="1" outlineLevel="1" x14ac:dyDescent="0.3">
      <c r="A125" s="6">
        <f>4</f>
        <v>4</v>
      </c>
      <c r="B125" s="6" t="s">
        <v>16</v>
      </c>
      <c r="C125" s="7">
        <v>4195</v>
      </c>
      <c r="D125" s="7">
        <v>19.06818181818182</v>
      </c>
      <c r="E125" s="6" t="s">
        <v>17</v>
      </c>
      <c r="F125" s="6" t="s">
        <v>18</v>
      </c>
      <c r="G125" s="7">
        <v>27.240259740259745</v>
      </c>
      <c r="H125" s="7">
        <v>1.3</v>
      </c>
      <c r="I125" s="7">
        <v>4</v>
      </c>
      <c r="J125" s="7">
        <v>2.9737115026785461</v>
      </c>
      <c r="K125" s="7">
        <v>31.050666539898629</v>
      </c>
      <c r="L125" s="8">
        <v>32</v>
      </c>
      <c r="M125" s="8">
        <v>32</v>
      </c>
      <c r="N125" s="9">
        <v>4</v>
      </c>
      <c r="O125" s="9">
        <v>4</v>
      </c>
    </row>
    <row r="126" spans="1:15" hidden="1" outlineLevel="1" x14ac:dyDescent="0.3">
      <c r="A126" s="2">
        <f>5</f>
        <v>5</v>
      </c>
      <c r="B126" s="2" t="s">
        <v>16</v>
      </c>
      <c r="C126" s="3">
        <v>4195</v>
      </c>
      <c r="D126" s="3">
        <v>19.06818181818182</v>
      </c>
      <c r="E126" s="2" t="s">
        <v>17</v>
      </c>
      <c r="F126" s="2" t="s">
        <v>18</v>
      </c>
      <c r="G126" s="3">
        <v>27.240259740259745</v>
      </c>
      <c r="H126" s="3">
        <v>1.3</v>
      </c>
      <c r="I126" s="3">
        <v>4</v>
      </c>
      <c r="J126" s="3">
        <v>2.1189186978621604</v>
      </c>
      <c r="K126" s="3">
        <v>22.955666539898601</v>
      </c>
      <c r="L126" s="4">
        <v>32</v>
      </c>
      <c r="M126" s="4">
        <v>32</v>
      </c>
      <c r="N126" s="5">
        <v>4</v>
      </c>
      <c r="O126" s="5">
        <v>4</v>
      </c>
    </row>
    <row r="127" spans="1:15" hidden="1" outlineLevel="1" x14ac:dyDescent="0.3">
      <c r="A127" s="6">
        <f>6</f>
        <v>6</v>
      </c>
      <c r="B127" s="6" t="s">
        <v>16</v>
      </c>
      <c r="C127" s="7">
        <v>4195</v>
      </c>
      <c r="D127" s="7">
        <v>19.06818181818182</v>
      </c>
      <c r="E127" s="6" t="s">
        <v>17</v>
      </c>
      <c r="F127" s="6" t="s">
        <v>18</v>
      </c>
      <c r="G127" s="7">
        <v>27.240259740259745</v>
      </c>
      <c r="H127" s="7">
        <v>1.3</v>
      </c>
      <c r="I127" s="7">
        <v>4</v>
      </c>
      <c r="J127" s="7">
        <v>3.2110188729986815</v>
      </c>
      <c r="K127" s="7">
        <v>34.179745844783916</v>
      </c>
      <c r="L127" s="8">
        <v>32</v>
      </c>
      <c r="M127" s="8">
        <v>32</v>
      </c>
      <c r="N127" s="9">
        <v>4</v>
      </c>
      <c r="O127" s="9">
        <v>4</v>
      </c>
    </row>
    <row r="128" spans="1:15" hidden="1" outlineLevel="1" x14ac:dyDescent="0.3">
      <c r="A128" s="2" t="s">
        <v>26</v>
      </c>
      <c r="B128" s="2" t="s">
        <v>16</v>
      </c>
      <c r="C128" s="3">
        <v>4990</v>
      </c>
      <c r="D128" s="3">
        <v>7.5815206401479793</v>
      </c>
      <c r="E128" s="2" t="s">
        <v>17</v>
      </c>
      <c r="F128" s="2" t="s">
        <v>18</v>
      </c>
      <c r="G128" s="3">
        <v>10.830743771639971</v>
      </c>
      <c r="H128" s="3">
        <v>1.3</v>
      </c>
      <c r="I128" s="3">
        <v>4</v>
      </c>
      <c r="J128" s="3">
        <v>1.1473083221293798</v>
      </c>
      <c r="K128" s="3">
        <v>36.01496529812151</v>
      </c>
      <c r="L128" s="4">
        <v>16</v>
      </c>
      <c r="M128" s="4">
        <v>20</v>
      </c>
      <c r="N128" s="5">
        <v>2.5</v>
      </c>
      <c r="O128" s="5">
        <v>4</v>
      </c>
    </row>
    <row r="129" spans="1:15" hidden="1" outlineLevel="1" x14ac:dyDescent="0.3">
      <c r="A129" s="6" t="s">
        <v>27</v>
      </c>
      <c r="B129" s="6" t="s">
        <v>16</v>
      </c>
      <c r="C129" s="7">
        <v>4990</v>
      </c>
      <c r="D129" s="7">
        <v>7.5815206401479793</v>
      </c>
      <c r="E129" s="6" t="s">
        <v>17</v>
      </c>
      <c r="F129" s="6" t="s">
        <v>18</v>
      </c>
      <c r="G129" s="7">
        <v>10.830743771639971</v>
      </c>
      <c r="H129" s="7">
        <v>1.3</v>
      </c>
      <c r="I129" s="7">
        <v>4</v>
      </c>
      <c r="J129" s="7">
        <v>1.0416864114418374</v>
      </c>
      <c r="K129" s="7">
        <v>33.381471190519747</v>
      </c>
      <c r="L129" s="8">
        <v>16</v>
      </c>
      <c r="M129" s="8">
        <v>20</v>
      </c>
      <c r="N129" s="9">
        <v>2.5</v>
      </c>
      <c r="O129" s="9">
        <v>4</v>
      </c>
    </row>
    <row r="130" spans="1:15" hidden="1" outlineLevel="1" x14ac:dyDescent="0.3">
      <c r="A130" s="2" t="s">
        <v>28</v>
      </c>
      <c r="B130" s="2" t="s">
        <v>16</v>
      </c>
      <c r="C130" s="3">
        <v>4990</v>
      </c>
      <c r="D130" s="3">
        <v>7.5815206401479793</v>
      </c>
      <c r="E130" s="2" t="s">
        <v>17</v>
      </c>
      <c r="F130" s="2" t="s">
        <v>18</v>
      </c>
      <c r="G130" s="3">
        <v>10.830743771639971</v>
      </c>
      <c r="H130" s="3">
        <v>1.3</v>
      </c>
      <c r="I130" s="3">
        <v>4</v>
      </c>
      <c r="J130" s="3">
        <v>1.1445362198810751</v>
      </c>
      <c r="K130" s="3">
        <v>36.316851298025725</v>
      </c>
      <c r="L130" s="4">
        <v>16</v>
      </c>
      <c r="M130" s="4">
        <v>20</v>
      </c>
      <c r="N130" s="5">
        <v>2.5</v>
      </c>
      <c r="O130" s="5">
        <v>4</v>
      </c>
    </row>
    <row r="131" spans="1:15" hidden="1" outlineLevel="1" x14ac:dyDescent="0.3">
      <c r="A131" s="6" t="s">
        <v>29</v>
      </c>
      <c r="B131" s="6" t="s">
        <v>16</v>
      </c>
      <c r="C131" s="7">
        <v>4990</v>
      </c>
      <c r="D131" s="7">
        <v>7.5815206401479793</v>
      </c>
      <c r="E131" s="6" t="s">
        <v>17</v>
      </c>
      <c r="F131" s="6" t="s">
        <v>18</v>
      </c>
      <c r="G131" s="7">
        <v>10.830743771639971</v>
      </c>
      <c r="H131" s="7">
        <v>1.3</v>
      </c>
      <c r="I131" s="7">
        <v>4</v>
      </c>
      <c r="J131" s="7">
        <v>1.0046922113111123</v>
      </c>
      <c r="K131" s="7">
        <v>30.568568339993359</v>
      </c>
      <c r="L131" s="8">
        <v>16</v>
      </c>
      <c r="M131" s="8">
        <v>20</v>
      </c>
      <c r="N131" s="9">
        <v>2.5</v>
      </c>
      <c r="O131" s="9">
        <v>4</v>
      </c>
    </row>
    <row r="132" spans="1:15" hidden="1" outlineLevel="1" x14ac:dyDescent="0.3">
      <c r="A132" s="2" t="s">
        <v>30</v>
      </c>
      <c r="B132" s="2" t="s">
        <v>16</v>
      </c>
      <c r="C132" s="3">
        <v>6340</v>
      </c>
      <c r="D132" s="3">
        <v>9.6326334385848078</v>
      </c>
      <c r="E132" s="2" t="s">
        <v>17</v>
      </c>
      <c r="F132" s="2" t="s">
        <v>18</v>
      </c>
      <c r="G132" s="3">
        <v>13.760904912264012</v>
      </c>
      <c r="H132" s="3">
        <v>1.3</v>
      </c>
      <c r="I132" s="3">
        <v>4</v>
      </c>
      <c r="J132" s="3">
        <v>1.2557432923834868</v>
      </c>
      <c r="K132" s="3">
        <v>31.344716286759695</v>
      </c>
      <c r="L132" s="4">
        <v>16</v>
      </c>
      <c r="M132" s="4">
        <v>20</v>
      </c>
      <c r="N132" s="5">
        <v>2.5</v>
      </c>
      <c r="O132" s="5">
        <v>4</v>
      </c>
    </row>
    <row r="133" spans="1:15" hidden="1" outlineLevel="1" x14ac:dyDescent="0.3">
      <c r="A133" s="6" t="s">
        <v>31</v>
      </c>
      <c r="B133" s="6" t="s">
        <v>16</v>
      </c>
      <c r="C133" s="7">
        <v>6340</v>
      </c>
      <c r="D133" s="7">
        <v>9.6326334385848078</v>
      </c>
      <c r="E133" s="6" t="s">
        <v>17</v>
      </c>
      <c r="F133" s="6" t="s">
        <v>18</v>
      </c>
      <c r="G133" s="7">
        <v>13.760904912264012</v>
      </c>
      <c r="H133" s="7">
        <v>1.3</v>
      </c>
      <c r="I133" s="7">
        <v>4</v>
      </c>
      <c r="J133" s="7">
        <v>1.357857094255368</v>
      </c>
      <c r="K133" s="7">
        <v>33.421622690218008</v>
      </c>
      <c r="L133" s="8">
        <v>16</v>
      </c>
      <c r="M133" s="8">
        <v>20</v>
      </c>
      <c r="N133" s="9">
        <v>2.5</v>
      </c>
      <c r="O133" s="9">
        <v>4</v>
      </c>
    </row>
    <row r="134" spans="1:15" hidden="1" outlineLevel="1" x14ac:dyDescent="0.3"/>
    <row r="135" spans="1:15" hidden="1" outlineLevel="1" x14ac:dyDescent="0.3">
      <c r="A135" s="11" t="s">
        <v>62</v>
      </c>
      <c r="B135" s="11" t="s">
        <v>62</v>
      </c>
      <c r="C135" s="11" t="s">
        <v>62</v>
      </c>
      <c r="D135" s="11" t="s">
        <v>62</v>
      </c>
      <c r="E135" s="11" t="s">
        <v>62</v>
      </c>
      <c r="F135" s="11" t="s">
        <v>62</v>
      </c>
      <c r="G135" s="11" t="s">
        <v>62</v>
      </c>
      <c r="H135" s="11" t="s">
        <v>62</v>
      </c>
      <c r="I135" s="11" t="s">
        <v>62</v>
      </c>
      <c r="J135" s="11" t="s">
        <v>62</v>
      </c>
      <c r="K135" s="11" t="s">
        <v>62</v>
      </c>
      <c r="L135" s="11" t="s">
        <v>62</v>
      </c>
      <c r="M135" s="11" t="s">
        <v>62</v>
      </c>
      <c r="N135" s="11" t="s">
        <v>62</v>
      </c>
      <c r="O135" s="11" t="s">
        <v>62</v>
      </c>
    </row>
    <row r="136" spans="1:15" hidden="1" outlineLevel="1" x14ac:dyDescent="0.3">
      <c r="A136" s="11" t="s">
        <v>62</v>
      </c>
      <c r="B136" s="11" t="s">
        <v>62</v>
      </c>
      <c r="C136" s="11" t="s">
        <v>62</v>
      </c>
      <c r="D136" s="11" t="s">
        <v>62</v>
      </c>
      <c r="E136" s="11" t="s">
        <v>62</v>
      </c>
      <c r="F136" s="11" t="s">
        <v>62</v>
      </c>
      <c r="G136" s="11" t="s">
        <v>62</v>
      </c>
      <c r="H136" s="11" t="s">
        <v>62</v>
      </c>
      <c r="I136" s="11" t="s">
        <v>62</v>
      </c>
      <c r="J136" s="11" t="s">
        <v>62</v>
      </c>
      <c r="K136" s="11" t="s">
        <v>62</v>
      </c>
      <c r="L136" s="11" t="s">
        <v>62</v>
      </c>
      <c r="M136" s="11" t="s">
        <v>62</v>
      </c>
      <c r="N136" s="11" t="s">
        <v>62</v>
      </c>
      <c r="O136" s="11" t="s">
        <v>62</v>
      </c>
    </row>
    <row r="137" spans="1:15" hidden="1" outlineLevel="1" x14ac:dyDescent="0.3">
      <c r="A137" s="11" t="s">
        <v>62</v>
      </c>
      <c r="B137" s="11" t="s">
        <v>62</v>
      </c>
      <c r="C137" s="11" t="s">
        <v>62</v>
      </c>
      <c r="D137" s="11" t="s">
        <v>62</v>
      </c>
      <c r="E137" s="11" t="s">
        <v>62</v>
      </c>
      <c r="F137" s="11" t="s">
        <v>62</v>
      </c>
      <c r="G137" s="11" t="s">
        <v>62</v>
      </c>
      <c r="H137" s="11" t="s">
        <v>62</v>
      </c>
      <c r="I137" s="11" t="s">
        <v>62</v>
      </c>
      <c r="J137" s="11" t="s">
        <v>62</v>
      </c>
      <c r="K137" s="11" t="s">
        <v>62</v>
      </c>
      <c r="L137" s="11" t="s">
        <v>62</v>
      </c>
      <c r="M137" s="11" t="s">
        <v>62</v>
      </c>
      <c r="N137" s="11" t="s">
        <v>62</v>
      </c>
      <c r="O137" s="11" t="s">
        <v>62</v>
      </c>
    </row>
    <row r="138" spans="1:15" ht="46.8" hidden="1" outlineLevel="1" x14ac:dyDescent="0.3">
      <c r="A138" s="1" t="s">
        <v>1</v>
      </c>
      <c r="B138" s="1" t="s">
        <v>2</v>
      </c>
      <c r="C138" s="1" t="s">
        <v>3</v>
      </c>
      <c r="D138" s="1" t="s">
        <v>4</v>
      </c>
      <c r="E138" s="1" t="s">
        <v>5</v>
      </c>
      <c r="F138" s="1" t="s">
        <v>6</v>
      </c>
      <c r="G138" s="1" t="s">
        <v>7</v>
      </c>
      <c r="H138" s="1" t="s">
        <v>8</v>
      </c>
      <c r="I138" s="1" t="s">
        <v>9</v>
      </c>
      <c r="J138" s="1" t="s">
        <v>10</v>
      </c>
      <c r="K138" s="1" t="s">
        <v>11</v>
      </c>
      <c r="L138" s="1" t="s">
        <v>12</v>
      </c>
      <c r="M138" s="1" t="s">
        <v>13</v>
      </c>
      <c r="N138" s="1" t="s">
        <v>14</v>
      </c>
      <c r="O138" s="1" t="s">
        <v>15</v>
      </c>
    </row>
    <row r="139" spans="1:15" hidden="1" outlineLevel="1" x14ac:dyDescent="0.3">
      <c r="A139" s="2">
        <f>1</f>
        <v>1</v>
      </c>
      <c r="B139" s="2" t="s">
        <v>63</v>
      </c>
      <c r="C139" s="3">
        <v>1800</v>
      </c>
      <c r="D139" s="3">
        <v>8.1818181818181834</v>
      </c>
      <c r="E139" s="2" t="s">
        <v>17</v>
      </c>
      <c r="F139" s="2" t="s">
        <v>24</v>
      </c>
      <c r="G139" s="3">
        <v>11.688311688311691</v>
      </c>
      <c r="H139" s="3">
        <v>1.3</v>
      </c>
      <c r="I139" s="3">
        <v>4</v>
      </c>
      <c r="J139" s="3">
        <v>0.36725355162054862</v>
      </c>
      <c r="K139" s="3">
        <v>8.3633099633898915</v>
      </c>
      <c r="L139" s="4">
        <v>16</v>
      </c>
      <c r="M139" s="4">
        <v>16</v>
      </c>
      <c r="N139" s="5">
        <v>2.5</v>
      </c>
      <c r="O139" s="5">
        <v>2.5</v>
      </c>
    </row>
    <row r="140" spans="1:15" hidden="1" outlineLevel="1" x14ac:dyDescent="0.3">
      <c r="A140" s="6">
        <f>2</f>
        <v>2</v>
      </c>
      <c r="B140" s="6" t="s">
        <v>63</v>
      </c>
      <c r="C140" s="7">
        <v>1800</v>
      </c>
      <c r="D140" s="7">
        <v>8.1818181818181834</v>
      </c>
      <c r="E140" s="6" t="s">
        <v>17</v>
      </c>
      <c r="F140" s="6" t="s">
        <v>24</v>
      </c>
      <c r="G140" s="7">
        <v>11.688311688311691</v>
      </c>
      <c r="H140" s="7">
        <v>1.3</v>
      </c>
      <c r="I140" s="7">
        <v>4</v>
      </c>
      <c r="J140" s="7">
        <v>0.21117471717033592</v>
      </c>
      <c r="K140" s="7">
        <v>6.1019464126529401</v>
      </c>
      <c r="L140" s="8">
        <v>16</v>
      </c>
      <c r="M140" s="8">
        <v>16</v>
      </c>
      <c r="N140" s="9">
        <v>2.5</v>
      </c>
      <c r="O140" s="9">
        <v>2.5</v>
      </c>
    </row>
    <row r="141" spans="1:15" hidden="1" outlineLevel="1" x14ac:dyDescent="0.3">
      <c r="A141" s="2">
        <f>3</f>
        <v>3</v>
      </c>
      <c r="B141" s="2" t="s">
        <v>63</v>
      </c>
      <c r="C141" s="3">
        <v>1800</v>
      </c>
      <c r="D141" s="3">
        <v>8.1818181818181834</v>
      </c>
      <c r="E141" s="2" t="s">
        <v>17</v>
      </c>
      <c r="F141" s="2" t="s">
        <v>24</v>
      </c>
      <c r="G141" s="3">
        <v>11.688311688311691</v>
      </c>
      <c r="H141" s="3">
        <v>1.3</v>
      </c>
      <c r="I141" s="3">
        <v>4</v>
      </c>
      <c r="J141" s="3">
        <v>0.38698715891179775</v>
      </c>
      <c r="K141" s="3">
        <v>9.0564208995253708</v>
      </c>
      <c r="L141" s="4">
        <v>16</v>
      </c>
      <c r="M141" s="4">
        <v>16</v>
      </c>
      <c r="N141" s="5">
        <v>2.5</v>
      </c>
      <c r="O141" s="5">
        <v>2.5</v>
      </c>
    </row>
    <row r="142" spans="1:15" hidden="1" outlineLevel="1" x14ac:dyDescent="0.3">
      <c r="A142" s="6">
        <f>4</f>
        <v>4</v>
      </c>
      <c r="B142" s="6" t="s">
        <v>63</v>
      </c>
      <c r="C142" s="7">
        <v>1800</v>
      </c>
      <c r="D142" s="7">
        <v>8.1818181818181834</v>
      </c>
      <c r="E142" s="6" t="s">
        <v>17</v>
      </c>
      <c r="F142" s="6" t="s">
        <v>24</v>
      </c>
      <c r="G142" s="7">
        <v>11.688311688311691</v>
      </c>
      <c r="H142" s="7">
        <v>1.3</v>
      </c>
      <c r="I142" s="7">
        <v>4</v>
      </c>
      <c r="J142" s="7">
        <v>0.2824012299916403</v>
      </c>
      <c r="K142" s="7">
        <v>7.059547307250476</v>
      </c>
      <c r="L142" s="8">
        <v>16</v>
      </c>
      <c r="M142" s="8">
        <v>16</v>
      </c>
      <c r="N142" s="9">
        <v>2.5</v>
      </c>
      <c r="O142" s="9">
        <v>2.5</v>
      </c>
    </row>
    <row r="143" spans="1:15" hidden="1" outlineLevel="1" x14ac:dyDescent="0.3">
      <c r="A143" s="2">
        <f>5</f>
        <v>5</v>
      </c>
      <c r="B143" s="2" t="s">
        <v>63</v>
      </c>
      <c r="C143" s="3">
        <v>1800</v>
      </c>
      <c r="D143" s="3">
        <v>8.1818181818181834</v>
      </c>
      <c r="E143" s="2" t="s">
        <v>17</v>
      </c>
      <c r="F143" s="2" t="s">
        <v>24</v>
      </c>
      <c r="G143" s="3">
        <v>11.688311688311691</v>
      </c>
      <c r="H143" s="3">
        <v>1.3</v>
      </c>
      <c r="I143" s="3">
        <v>4</v>
      </c>
      <c r="J143" s="3">
        <v>0.32109687351002875</v>
      </c>
      <c r="K143" s="3">
        <v>7.7909090687929829</v>
      </c>
      <c r="L143" s="4">
        <v>16</v>
      </c>
      <c r="M143" s="4">
        <v>16</v>
      </c>
      <c r="N143" s="5">
        <v>2.5</v>
      </c>
      <c r="O143" s="5">
        <v>2.5</v>
      </c>
    </row>
    <row r="144" spans="1:15" hidden="1" outlineLevel="1" x14ac:dyDescent="0.3">
      <c r="A144" s="6">
        <f>6</f>
        <v>6</v>
      </c>
      <c r="B144" s="6" t="s">
        <v>63</v>
      </c>
      <c r="C144" s="7">
        <v>1800</v>
      </c>
      <c r="D144" s="7">
        <v>8.1818181818181834</v>
      </c>
      <c r="E144" s="6" t="s">
        <v>17</v>
      </c>
      <c r="F144" s="6" t="s">
        <v>24</v>
      </c>
      <c r="G144" s="7">
        <v>11.688311688311691</v>
      </c>
      <c r="H144" s="7">
        <v>1.3</v>
      </c>
      <c r="I144" s="7">
        <v>4</v>
      </c>
      <c r="J144" s="7">
        <v>0.44916202049395648</v>
      </c>
      <c r="K144" s="7">
        <v>9.9364726195299475</v>
      </c>
      <c r="L144" s="8">
        <v>16</v>
      </c>
      <c r="M144" s="8">
        <v>16</v>
      </c>
      <c r="N144" s="9">
        <v>2.5</v>
      </c>
      <c r="O144" s="9">
        <v>2.5</v>
      </c>
    </row>
    <row r="145" spans="1:15" collapsed="1" x14ac:dyDescent="0.3"/>
    <row r="146" spans="1:15" ht="14.4" customHeight="1" x14ac:dyDescent="0.3">
      <c r="A146" s="11" t="s">
        <v>32</v>
      </c>
      <c r="B146" s="11" t="s">
        <v>32</v>
      </c>
      <c r="C146" s="11" t="s">
        <v>32</v>
      </c>
      <c r="D146" s="11" t="s">
        <v>32</v>
      </c>
      <c r="E146" s="11" t="s">
        <v>32</v>
      </c>
      <c r="F146" s="11" t="s">
        <v>32</v>
      </c>
      <c r="G146" s="11" t="s">
        <v>32</v>
      </c>
      <c r="H146" s="11" t="s">
        <v>32</v>
      </c>
      <c r="I146" s="11" t="s">
        <v>32</v>
      </c>
      <c r="J146" s="11" t="s">
        <v>32</v>
      </c>
      <c r="K146" s="11" t="s">
        <v>32</v>
      </c>
      <c r="L146" s="11" t="s">
        <v>32</v>
      </c>
      <c r="M146" s="11" t="s">
        <v>32</v>
      </c>
      <c r="N146" s="11" t="s">
        <v>32</v>
      </c>
      <c r="O146" s="11" t="s">
        <v>32</v>
      </c>
    </row>
    <row r="147" spans="1:15" ht="14.4" customHeight="1" x14ac:dyDescent="0.3">
      <c r="A147" s="11" t="s">
        <v>32</v>
      </c>
      <c r="B147" s="11" t="s">
        <v>32</v>
      </c>
      <c r="C147" s="11" t="s">
        <v>32</v>
      </c>
      <c r="D147" s="11" t="s">
        <v>32</v>
      </c>
      <c r="E147" s="11" t="s">
        <v>32</v>
      </c>
      <c r="F147" s="11" t="s">
        <v>32</v>
      </c>
      <c r="G147" s="11" t="s">
        <v>32</v>
      </c>
      <c r="H147" s="11" t="s">
        <v>32</v>
      </c>
      <c r="I147" s="11" t="s">
        <v>32</v>
      </c>
      <c r="J147" s="11" t="s">
        <v>32</v>
      </c>
      <c r="K147" s="11" t="s">
        <v>32</v>
      </c>
      <c r="L147" s="11" t="s">
        <v>32</v>
      </c>
      <c r="M147" s="11" t="s">
        <v>32</v>
      </c>
      <c r="N147" s="11" t="s">
        <v>32</v>
      </c>
      <c r="O147" s="11" t="s">
        <v>32</v>
      </c>
    </row>
    <row r="148" spans="1:15" ht="14.4" customHeight="1" x14ac:dyDescent="0.3">
      <c r="A148" s="11" t="s">
        <v>32</v>
      </c>
      <c r="B148" s="11" t="s">
        <v>32</v>
      </c>
      <c r="C148" s="11" t="s">
        <v>32</v>
      </c>
      <c r="D148" s="11" t="s">
        <v>32</v>
      </c>
      <c r="E148" s="11" t="s">
        <v>32</v>
      </c>
      <c r="F148" s="11" t="s">
        <v>32</v>
      </c>
      <c r="G148" s="11" t="s">
        <v>32</v>
      </c>
      <c r="H148" s="11" t="s">
        <v>32</v>
      </c>
      <c r="I148" s="11" t="s">
        <v>32</v>
      </c>
      <c r="J148" s="11" t="s">
        <v>32</v>
      </c>
      <c r="K148" s="11" t="s">
        <v>32</v>
      </c>
      <c r="L148" s="11" t="s">
        <v>32</v>
      </c>
      <c r="M148" s="11" t="s">
        <v>32</v>
      </c>
      <c r="N148" s="11" t="s">
        <v>32</v>
      </c>
      <c r="O148" s="11" t="s">
        <v>32</v>
      </c>
    </row>
    <row r="149" spans="1:15" ht="46.8" x14ac:dyDescent="0.3">
      <c r="A149" s="1" t="s">
        <v>1</v>
      </c>
      <c r="B149" s="1" t="s">
        <v>2</v>
      </c>
      <c r="C149" s="1" t="s">
        <v>3</v>
      </c>
      <c r="D149" s="1" t="s">
        <v>4</v>
      </c>
      <c r="E149" s="1" t="s">
        <v>5</v>
      </c>
      <c r="F149" s="1" t="s">
        <v>6</v>
      </c>
      <c r="G149" s="1" t="s">
        <v>7</v>
      </c>
      <c r="H149" s="1" t="s">
        <v>8</v>
      </c>
      <c r="I149" s="1" t="s">
        <v>9</v>
      </c>
      <c r="J149" s="1" t="s">
        <v>10</v>
      </c>
      <c r="K149" s="1" t="s">
        <v>11</v>
      </c>
      <c r="L149" s="1" t="s">
        <v>12</v>
      </c>
      <c r="M149" s="1" t="s">
        <v>13</v>
      </c>
      <c r="N149" s="1" t="s">
        <v>14</v>
      </c>
      <c r="O149" s="1" t="s">
        <v>15</v>
      </c>
    </row>
    <row r="150" spans="1:15" x14ac:dyDescent="0.3">
      <c r="A150" s="2" t="s">
        <v>33</v>
      </c>
      <c r="B150" s="2" t="s">
        <v>39</v>
      </c>
      <c r="C150" s="3">
        <v>4499.9999999999991</v>
      </c>
      <c r="D150" s="3">
        <f>C150/(380*SQRT(3))</f>
        <v>6.8370426614560937</v>
      </c>
      <c r="E150" s="2" t="s">
        <v>35</v>
      </c>
      <c r="F150" s="2" t="s">
        <v>18</v>
      </c>
      <c r="G150" s="3">
        <v>5.0789459770816689</v>
      </c>
      <c r="H150" s="3">
        <v>1.3</v>
      </c>
      <c r="I150" s="3">
        <v>4</v>
      </c>
      <c r="J150" s="3">
        <v>0.31481777452565268</v>
      </c>
      <c r="K150" s="3">
        <v>15.93171859066139</v>
      </c>
      <c r="L150" s="4">
        <v>10</v>
      </c>
      <c r="M150" s="4">
        <v>32</v>
      </c>
      <c r="N150" s="5">
        <v>2.5</v>
      </c>
      <c r="O150" s="5">
        <v>6</v>
      </c>
    </row>
    <row r="151" spans="1:15" x14ac:dyDescent="0.3">
      <c r="A151" s="6" t="s">
        <v>36</v>
      </c>
      <c r="B151" s="6" t="s">
        <v>40</v>
      </c>
      <c r="C151" s="7">
        <v>4499.9999999999991</v>
      </c>
      <c r="D151" s="7">
        <f t="shared" ref="D151:D157" si="3">C151/(380*SQRT(3))</f>
        <v>6.8370426614560937</v>
      </c>
      <c r="E151" s="6" t="s">
        <v>35</v>
      </c>
      <c r="F151" s="6" t="s">
        <v>18</v>
      </c>
      <c r="G151" s="7">
        <v>5.0789459770816689</v>
      </c>
      <c r="H151" s="7">
        <v>1.3</v>
      </c>
      <c r="I151" s="7">
        <v>4</v>
      </c>
      <c r="J151" s="7">
        <v>0.35989010094298762</v>
      </c>
      <c r="K151" s="7">
        <v>18.066199682063207</v>
      </c>
      <c r="L151" s="8">
        <v>10</v>
      </c>
      <c r="M151" s="8">
        <v>32</v>
      </c>
      <c r="N151" s="9">
        <v>2.5</v>
      </c>
      <c r="O151" s="9">
        <v>6</v>
      </c>
    </row>
    <row r="152" spans="1:15" x14ac:dyDescent="0.3">
      <c r="A152" s="2" t="s">
        <v>26</v>
      </c>
      <c r="B152" s="2" t="s">
        <v>38</v>
      </c>
      <c r="C152" s="3">
        <v>18300.000000000004</v>
      </c>
      <c r="D152" s="3">
        <f t="shared" si="3"/>
        <v>27.803973489921461</v>
      </c>
      <c r="E152" s="2" t="s">
        <v>35</v>
      </c>
      <c r="F152" s="2" t="s">
        <v>18</v>
      </c>
      <c r="G152" s="3">
        <v>9.5327909108302062</v>
      </c>
      <c r="H152" s="3">
        <v>1.3</v>
      </c>
      <c r="I152" s="3">
        <v>4</v>
      </c>
      <c r="J152" s="3">
        <v>2.5521455000042872</v>
      </c>
      <c r="K152" s="3">
        <v>30.172780712387155</v>
      </c>
      <c r="L152" s="4">
        <v>10</v>
      </c>
      <c r="M152" s="4">
        <v>32</v>
      </c>
      <c r="N152" s="5">
        <v>4</v>
      </c>
      <c r="O152" s="5">
        <v>10</v>
      </c>
    </row>
    <row r="153" spans="1:15" x14ac:dyDescent="0.3">
      <c r="A153" s="6" t="s">
        <v>27</v>
      </c>
      <c r="B153" s="6" t="s">
        <v>37</v>
      </c>
      <c r="C153" s="7">
        <v>18600.000000000004</v>
      </c>
      <c r="D153" s="7">
        <f t="shared" si="3"/>
        <v>28.259776334018532</v>
      </c>
      <c r="E153" s="6" t="s">
        <v>35</v>
      </c>
      <c r="F153" s="6" t="s">
        <v>18</v>
      </c>
      <c r="G153" s="7">
        <v>9.6890661716634856</v>
      </c>
      <c r="H153" s="7">
        <v>1.3</v>
      </c>
      <c r="I153" s="7">
        <v>4</v>
      </c>
      <c r="J153" s="7">
        <v>1.1290661123653716</v>
      </c>
      <c r="K153" s="7">
        <v>14.027394529082333</v>
      </c>
      <c r="L153" s="8">
        <v>10</v>
      </c>
      <c r="M153" s="8">
        <v>32</v>
      </c>
      <c r="N153" s="9">
        <v>2.5</v>
      </c>
      <c r="O153" s="9">
        <v>6</v>
      </c>
    </row>
    <row r="154" spans="1:15" x14ac:dyDescent="0.3">
      <c r="A154" s="2" t="s">
        <v>28</v>
      </c>
      <c r="B154" s="2" t="s">
        <v>34</v>
      </c>
      <c r="C154" s="3">
        <v>46455.000000000007</v>
      </c>
      <c r="D154" s="3">
        <f t="shared" si="3"/>
        <v>70.581070408431771</v>
      </c>
      <c r="E154" s="2" t="s">
        <v>35</v>
      </c>
      <c r="F154" s="2" t="s">
        <v>18</v>
      </c>
      <c r="G154" s="3">
        <v>86.713886501787584</v>
      </c>
      <c r="H154" s="3">
        <v>1.3</v>
      </c>
      <c r="I154" s="3">
        <v>4</v>
      </c>
      <c r="J154" s="3">
        <v>1.4191466642756156</v>
      </c>
      <c r="K154" s="3">
        <v>26.600335269515007</v>
      </c>
      <c r="L154" s="4">
        <v>100</v>
      </c>
      <c r="M154" s="4">
        <v>100</v>
      </c>
      <c r="N154" s="5">
        <v>16</v>
      </c>
      <c r="O154" s="5">
        <v>25</v>
      </c>
    </row>
    <row r="155" spans="1:15" x14ac:dyDescent="0.3">
      <c r="A155" s="6" t="s">
        <v>29</v>
      </c>
      <c r="B155" s="6" t="s">
        <v>41</v>
      </c>
      <c r="C155" s="7">
        <v>56980</v>
      </c>
      <c r="D155" s="7">
        <f t="shared" si="3"/>
        <v>86.572153522170737</v>
      </c>
      <c r="E155" s="6" t="s">
        <v>35</v>
      </c>
      <c r="F155" s="6" t="s">
        <v>18</v>
      </c>
      <c r="G155" s="7">
        <v>106.36007432723834</v>
      </c>
      <c r="H155" s="7">
        <v>1.3</v>
      </c>
      <c r="I155" s="7">
        <v>4</v>
      </c>
      <c r="J155" s="7">
        <v>1.070320064177964</v>
      </c>
      <c r="K155" s="7">
        <v>22.48935446381596</v>
      </c>
      <c r="L155" s="8">
        <v>125</v>
      </c>
      <c r="M155" s="8">
        <v>125</v>
      </c>
      <c r="N155" s="9">
        <v>25</v>
      </c>
      <c r="O155" s="9">
        <v>35</v>
      </c>
    </row>
    <row r="156" spans="1:15" x14ac:dyDescent="0.3">
      <c r="A156" s="2" t="s">
        <v>30</v>
      </c>
      <c r="B156" s="2" t="s">
        <v>42</v>
      </c>
      <c r="C156" s="3">
        <v>14999.999999999998</v>
      </c>
      <c r="D156" s="3">
        <f t="shared" si="3"/>
        <v>22.790142204853648</v>
      </c>
      <c r="E156" s="2" t="s">
        <v>35</v>
      </c>
      <c r="F156" s="2" t="s">
        <v>18</v>
      </c>
      <c r="G156" s="3">
        <v>32.557346006933784</v>
      </c>
      <c r="H156" s="3">
        <v>1.3</v>
      </c>
      <c r="I156" s="3">
        <v>4</v>
      </c>
      <c r="J156" s="3">
        <v>0</v>
      </c>
      <c r="K156" s="3">
        <v>0</v>
      </c>
      <c r="L156" s="4">
        <v>40</v>
      </c>
      <c r="M156" s="4">
        <v>40</v>
      </c>
      <c r="N156" s="5">
        <v>4</v>
      </c>
      <c r="O156" s="5">
        <v>6</v>
      </c>
    </row>
    <row r="157" spans="1:15" x14ac:dyDescent="0.3">
      <c r="A157" s="6" t="s">
        <v>31</v>
      </c>
      <c r="B157" s="6" t="s">
        <v>80</v>
      </c>
      <c r="C157" s="7">
        <v>14999.999999999998</v>
      </c>
      <c r="D157" s="7">
        <f t="shared" si="3"/>
        <v>22.790142204853648</v>
      </c>
      <c r="E157" s="6" t="s">
        <v>35</v>
      </c>
      <c r="F157" s="6" t="s">
        <v>18</v>
      </c>
      <c r="G157" s="7">
        <v>32.557346006933784</v>
      </c>
      <c r="H157" s="7">
        <v>1.3</v>
      </c>
      <c r="I157" s="7">
        <v>4</v>
      </c>
      <c r="J157" s="7">
        <v>0</v>
      </c>
      <c r="K157" s="7">
        <v>0</v>
      </c>
      <c r="L157" s="8">
        <v>40</v>
      </c>
      <c r="M157" s="8">
        <v>40</v>
      </c>
      <c r="N157" s="9">
        <v>4</v>
      </c>
      <c r="O157" s="9">
        <v>6</v>
      </c>
    </row>
    <row r="159" spans="1:15" outlineLevel="1" x14ac:dyDescent="0.3">
      <c r="A159" s="11" t="s">
        <v>0</v>
      </c>
      <c r="B159" s="11" t="s">
        <v>0</v>
      </c>
      <c r="C159" s="11" t="s">
        <v>0</v>
      </c>
      <c r="D159" s="11" t="s">
        <v>0</v>
      </c>
      <c r="E159" s="11" t="s">
        <v>0</v>
      </c>
      <c r="F159" s="11" t="s">
        <v>0</v>
      </c>
      <c r="G159" s="11" t="s">
        <v>0</v>
      </c>
      <c r="H159" s="11" t="s">
        <v>0</v>
      </c>
      <c r="I159" s="11" t="s">
        <v>0</v>
      </c>
      <c r="J159" s="11" t="s">
        <v>0</v>
      </c>
      <c r="K159" s="11" t="s">
        <v>0</v>
      </c>
      <c r="L159" s="11" t="s">
        <v>0</v>
      </c>
      <c r="M159" s="11" t="s">
        <v>0</v>
      </c>
      <c r="N159" s="11" t="s">
        <v>0</v>
      </c>
      <c r="O159" s="11" t="s">
        <v>0</v>
      </c>
    </row>
    <row r="160" spans="1:15" outlineLevel="1" x14ac:dyDescent="0.3">
      <c r="A160" s="11" t="s">
        <v>0</v>
      </c>
      <c r="B160" s="11" t="s">
        <v>0</v>
      </c>
      <c r="C160" s="11" t="s">
        <v>0</v>
      </c>
      <c r="D160" s="11" t="s">
        <v>0</v>
      </c>
      <c r="E160" s="11" t="s">
        <v>0</v>
      </c>
      <c r="F160" s="11" t="s">
        <v>0</v>
      </c>
      <c r="G160" s="11" t="s">
        <v>0</v>
      </c>
      <c r="H160" s="11" t="s">
        <v>0</v>
      </c>
      <c r="I160" s="11" t="s">
        <v>0</v>
      </c>
      <c r="J160" s="11" t="s">
        <v>0</v>
      </c>
      <c r="K160" s="11" t="s">
        <v>0</v>
      </c>
      <c r="L160" s="11" t="s">
        <v>0</v>
      </c>
      <c r="M160" s="11" t="s">
        <v>0</v>
      </c>
      <c r="N160" s="11" t="s">
        <v>0</v>
      </c>
      <c r="O160" s="11" t="s">
        <v>0</v>
      </c>
    </row>
    <row r="161" spans="1:15" outlineLevel="1" x14ac:dyDescent="0.3">
      <c r="A161" s="11" t="s">
        <v>0</v>
      </c>
      <c r="B161" s="11" t="s">
        <v>0</v>
      </c>
      <c r="C161" s="11" t="s">
        <v>0</v>
      </c>
      <c r="D161" s="11" t="s">
        <v>0</v>
      </c>
      <c r="E161" s="11" t="s">
        <v>0</v>
      </c>
      <c r="F161" s="11" t="s">
        <v>0</v>
      </c>
      <c r="G161" s="11" t="s">
        <v>0</v>
      </c>
      <c r="H161" s="11" t="s">
        <v>0</v>
      </c>
      <c r="I161" s="11" t="s">
        <v>0</v>
      </c>
      <c r="J161" s="11" t="s">
        <v>0</v>
      </c>
      <c r="K161" s="11" t="s">
        <v>0</v>
      </c>
      <c r="L161" s="11" t="s">
        <v>0</v>
      </c>
      <c r="M161" s="11" t="s">
        <v>0</v>
      </c>
      <c r="N161" s="11" t="s">
        <v>0</v>
      </c>
      <c r="O161" s="11" t="s">
        <v>0</v>
      </c>
    </row>
    <row r="162" spans="1:15" ht="46.8" outlineLevel="1" x14ac:dyDescent="0.3">
      <c r="A162" s="1" t="s">
        <v>1</v>
      </c>
      <c r="B162" s="1" t="s">
        <v>2</v>
      </c>
      <c r="C162" s="1" t="s">
        <v>3</v>
      </c>
      <c r="D162" s="1" t="s">
        <v>4</v>
      </c>
      <c r="E162" s="1" t="s">
        <v>5</v>
      </c>
      <c r="F162" s="1" t="s">
        <v>6</v>
      </c>
      <c r="G162" s="1" t="s">
        <v>7</v>
      </c>
      <c r="H162" s="1" t="s">
        <v>8</v>
      </c>
      <c r="I162" s="1" t="s">
        <v>9</v>
      </c>
      <c r="J162" s="1" t="s">
        <v>10</v>
      </c>
      <c r="K162" s="1" t="s">
        <v>11</v>
      </c>
      <c r="L162" s="1" t="s">
        <v>12</v>
      </c>
      <c r="M162" s="1" t="s">
        <v>13</v>
      </c>
      <c r="N162" s="1" t="s">
        <v>14</v>
      </c>
      <c r="O162" s="1" t="s">
        <v>15</v>
      </c>
    </row>
    <row r="163" spans="1:15" outlineLevel="1" x14ac:dyDescent="0.3">
      <c r="A163" s="2">
        <f>1</f>
        <v>1</v>
      </c>
      <c r="B163" s="2" t="s">
        <v>16</v>
      </c>
      <c r="C163" s="3">
        <v>3379.9999999999995</v>
      </c>
      <c r="D163" s="3">
        <v>15.363636363636363</v>
      </c>
      <c r="E163" s="2" t="s">
        <v>17</v>
      </c>
      <c r="F163" s="2" t="s">
        <v>18</v>
      </c>
      <c r="G163" s="3">
        <v>21.948051948051948</v>
      </c>
      <c r="H163" s="3">
        <v>1.3</v>
      </c>
      <c r="I163" s="3">
        <v>4</v>
      </c>
      <c r="J163" s="3">
        <v>2.8438205505576013</v>
      </c>
      <c r="K163" s="3">
        <v>35.051918164176804</v>
      </c>
      <c r="L163" s="4">
        <v>25</v>
      </c>
      <c r="M163" s="4">
        <v>25</v>
      </c>
      <c r="N163" s="5">
        <v>2.5</v>
      </c>
      <c r="O163" s="5">
        <v>4</v>
      </c>
    </row>
    <row r="164" spans="1:15" outlineLevel="1" x14ac:dyDescent="0.3">
      <c r="A164" s="6">
        <f>2</f>
        <v>2</v>
      </c>
      <c r="B164" s="6" t="s">
        <v>16</v>
      </c>
      <c r="C164" s="7">
        <v>3379.9999999999995</v>
      </c>
      <c r="D164" s="7">
        <v>15.363636363636363</v>
      </c>
      <c r="E164" s="6" t="s">
        <v>17</v>
      </c>
      <c r="F164" s="6" t="s">
        <v>18</v>
      </c>
      <c r="G164" s="7">
        <v>21.948051948051948</v>
      </c>
      <c r="H164" s="7">
        <v>1.3</v>
      </c>
      <c r="I164" s="7">
        <v>4</v>
      </c>
      <c r="J164" s="7">
        <v>2.7210550124543316</v>
      </c>
      <c r="K164" s="7">
        <v>33.042838859291514</v>
      </c>
      <c r="L164" s="8">
        <v>25</v>
      </c>
      <c r="M164" s="8">
        <v>25</v>
      </c>
      <c r="N164" s="9">
        <v>2.5</v>
      </c>
      <c r="O164" s="9">
        <v>4</v>
      </c>
    </row>
    <row r="165" spans="1:15" outlineLevel="1" x14ac:dyDescent="0.3">
      <c r="A165" s="2">
        <f>3</f>
        <v>3</v>
      </c>
      <c r="B165" s="2" t="s">
        <v>16</v>
      </c>
      <c r="C165" s="3">
        <v>3379.9999999999995</v>
      </c>
      <c r="D165" s="3">
        <v>15.363636363636363</v>
      </c>
      <c r="E165" s="2" t="s">
        <v>17</v>
      </c>
      <c r="F165" s="2" t="s">
        <v>18</v>
      </c>
      <c r="G165" s="3">
        <v>21.948051948051948</v>
      </c>
      <c r="H165" s="3">
        <v>1.3</v>
      </c>
      <c r="I165" s="3">
        <v>4</v>
      </c>
      <c r="J165" s="3">
        <v>2.7999992941663936</v>
      </c>
      <c r="K165" s="3">
        <v>34.076388339558981</v>
      </c>
      <c r="L165" s="4">
        <v>25</v>
      </c>
      <c r="M165" s="4">
        <v>25</v>
      </c>
      <c r="N165" s="5">
        <v>2.5</v>
      </c>
      <c r="O165" s="5">
        <v>4</v>
      </c>
    </row>
    <row r="166" spans="1:15" outlineLevel="1" x14ac:dyDescent="0.3">
      <c r="A166" s="6">
        <f>4</f>
        <v>4</v>
      </c>
      <c r="B166" s="6" t="s">
        <v>16</v>
      </c>
      <c r="C166" s="7">
        <v>3379.9999999999995</v>
      </c>
      <c r="D166" s="7">
        <v>15.363636363636363</v>
      </c>
      <c r="E166" s="6" t="s">
        <v>17</v>
      </c>
      <c r="F166" s="6" t="s">
        <v>18</v>
      </c>
      <c r="G166" s="7">
        <v>21.948051948051948</v>
      </c>
      <c r="H166" s="7">
        <v>1.3</v>
      </c>
      <c r="I166" s="7">
        <v>4</v>
      </c>
      <c r="J166" s="7">
        <v>2.9239869397076794</v>
      </c>
      <c r="K166" s="7">
        <v>36.105467644444268</v>
      </c>
      <c r="L166" s="8">
        <v>25</v>
      </c>
      <c r="M166" s="8">
        <v>25</v>
      </c>
      <c r="N166" s="9">
        <v>2.5</v>
      </c>
      <c r="O166" s="9">
        <v>4</v>
      </c>
    </row>
    <row r="167" spans="1:15" outlineLevel="1" x14ac:dyDescent="0.3">
      <c r="A167" s="2">
        <f>5</f>
        <v>5</v>
      </c>
      <c r="B167" s="2" t="s">
        <v>16</v>
      </c>
      <c r="C167" s="3">
        <v>4195</v>
      </c>
      <c r="D167" s="3">
        <v>19.06818181818182</v>
      </c>
      <c r="E167" s="2" t="s">
        <v>17</v>
      </c>
      <c r="F167" s="2" t="s">
        <v>18</v>
      </c>
      <c r="G167" s="3">
        <v>27.240259740259745</v>
      </c>
      <c r="H167" s="3">
        <v>1.3</v>
      </c>
      <c r="I167" s="3">
        <v>4</v>
      </c>
      <c r="J167" s="3">
        <v>2.3411769990476756</v>
      </c>
      <c r="K167" s="3">
        <v>26.065870834702686</v>
      </c>
      <c r="L167" s="4">
        <v>32</v>
      </c>
      <c r="M167" s="4">
        <v>32</v>
      </c>
      <c r="N167" s="5">
        <v>2.5</v>
      </c>
      <c r="O167" s="5">
        <v>4</v>
      </c>
    </row>
    <row r="168" spans="1:15" outlineLevel="1" x14ac:dyDescent="0.3">
      <c r="A168" s="6">
        <f>6</f>
        <v>6</v>
      </c>
      <c r="B168" s="6" t="s">
        <v>16</v>
      </c>
      <c r="C168" s="7">
        <v>6340</v>
      </c>
      <c r="D168" s="7">
        <v>28.81818181818182</v>
      </c>
      <c r="E168" s="6" t="s">
        <v>17</v>
      </c>
      <c r="F168" s="6" t="s">
        <v>18</v>
      </c>
      <c r="G168" s="7">
        <v>41.168831168831176</v>
      </c>
      <c r="H168" s="7">
        <v>1.3</v>
      </c>
      <c r="I168" s="7">
        <v>4</v>
      </c>
      <c r="J168" s="7">
        <v>1.5097472909308647</v>
      </c>
      <c r="K168" s="7">
        <v>28.125704803886528</v>
      </c>
      <c r="L168" s="8">
        <v>50</v>
      </c>
      <c r="M168" s="8">
        <v>50</v>
      </c>
      <c r="N168" s="9">
        <v>6</v>
      </c>
      <c r="O168" s="9">
        <v>10</v>
      </c>
    </row>
    <row r="169" spans="1:15" outlineLevel="1" x14ac:dyDescent="0.3">
      <c r="A169" s="2">
        <f>7</f>
        <v>7</v>
      </c>
      <c r="B169" s="2" t="s">
        <v>16</v>
      </c>
      <c r="C169" s="3">
        <v>2800</v>
      </c>
      <c r="D169" s="3">
        <v>12.727272727272728</v>
      </c>
      <c r="E169" s="2" t="s">
        <v>17</v>
      </c>
      <c r="F169" s="2" t="s">
        <v>18</v>
      </c>
      <c r="G169" s="3">
        <v>18.181818181818183</v>
      </c>
      <c r="H169" s="3">
        <v>1.3</v>
      </c>
      <c r="I169" s="3">
        <v>4</v>
      </c>
      <c r="J169" s="3">
        <v>3.0220981179111499</v>
      </c>
      <c r="K169" s="3">
        <v>28.481398350025422</v>
      </c>
      <c r="L169" s="4">
        <v>20</v>
      </c>
      <c r="M169" s="4">
        <v>20</v>
      </c>
      <c r="N169" s="5">
        <v>1.5</v>
      </c>
      <c r="O169" s="5">
        <v>2.5</v>
      </c>
    </row>
    <row r="170" spans="1:15" outlineLevel="1" x14ac:dyDescent="0.3">
      <c r="A170" s="6">
        <f>8</f>
        <v>8</v>
      </c>
      <c r="B170" s="6" t="s">
        <v>16</v>
      </c>
      <c r="C170" s="7">
        <v>2800</v>
      </c>
      <c r="D170" s="7">
        <v>12.727272727272728</v>
      </c>
      <c r="E170" s="6" t="s">
        <v>17</v>
      </c>
      <c r="F170" s="6" t="s">
        <v>18</v>
      </c>
      <c r="G170" s="7">
        <v>18.181818181818183</v>
      </c>
      <c r="H170" s="7">
        <v>1.3</v>
      </c>
      <c r="I170" s="7">
        <v>4</v>
      </c>
      <c r="J170" s="7">
        <v>2.9144536783419279</v>
      </c>
      <c r="K170" s="7">
        <v>27.152319045140132</v>
      </c>
      <c r="L170" s="8">
        <v>20</v>
      </c>
      <c r="M170" s="8">
        <v>20</v>
      </c>
      <c r="N170" s="9">
        <v>1.5</v>
      </c>
      <c r="O170" s="9">
        <v>2.5</v>
      </c>
    </row>
    <row r="171" spans="1:15" outlineLevel="1" x14ac:dyDescent="0.3">
      <c r="A171" s="2">
        <f>9</f>
        <v>9</v>
      </c>
      <c r="B171" s="2" t="s">
        <v>16</v>
      </c>
      <c r="C171" s="3">
        <v>2800</v>
      </c>
      <c r="D171" s="3">
        <v>12.727272727272728</v>
      </c>
      <c r="E171" s="2" t="s">
        <v>17</v>
      </c>
      <c r="F171" s="2" t="s">
        <v>18</v>
      </c>
      <c r="G171" s="3">
        <v>18.181818181818183</v>
      </c>
      <c r="H171" s="3">
        <v>1.3</v>
      </c>
      <c r="I171" s="3">
        <v>4</v>
      </c>
      <c r="J171" s="3">
        <v>2.7616114287910087</v>
      </c>
      <c r="K171" s="3">
        <v>25.642611927126975</v>
      </c>
      <c r="L171" s="4">
        <v>20</v>
      </c>
      <c r="M171" s="4">
        <v>20</v>
      </c>
      <c r="N171" s="5">
        <v>1.5</v>
      </c>
      <c r="O171" s="5">
        <v>2.5</v>
      </c>
    </row>
    <row r="172" spans="1:15" outlineLevel="1" x14ac:dyDescent="0.3">
      <c r="A172" s="6">
        <f>10</f>
        <v>10</v>
      </c>
      <c r="B172" s="6" t="s">
        <v>16</v>
      </c>
      <c r="C172" s="7">
        <v>2800</v>
      </c>
      <c r="D172" s="7">
        <v>12.727272727272728</v>
      </c>
      <c r="E172" s="6" t="s">
        <v>17</v>
      </c>
      <c r="F172" s="6" t="s">
        <v>18</v>
      </c>
      <c r="G172" s="7">
        <v>18.181818181818183</v>
      </c>
      <c r="H172" s="7">
        <v>1.3</v>
      </c>
      <c r="I172" s="7">
        <v>4</v>
      </c>
      <c r="J172" s="7">
        <v>3.504546731652582</v>
      </c>
      <c r="K172" s="7">
        <v>32.324286449949739</v>
      </c>
      <c r="L172" s="8">
        <v>20</v>
      </c>
      <c r="M172" s="8">
        <v>20</v>
      </c>
      <c r="N172" s="9">
        <v>1.5</v>
      </c>
      <c r="O172" s="9">
        <v>2.5</v>
      </c>
    </row>
    <row r="173" spans="1:15" outlineLevel="1" x14ac:dyDescent="0.3">
      <c r="A173" s="2">
        <f>11</f>
        <v>11</v>
      </c>
      <c r="B173" s="2" t="s">
        <v>16</v>
      </c>
      <c r="C173" s="3">
        <v>2800</v>
      </c>
      <c r="D173" s="3">
        <v>12.727272727272728</v>
      </c>
      <c r="E173" s="2" t="s">
        <v>17</v>
      </c>
      <c r="F173" s="2" t="s">
        <v>18</v>
      </c>
      <c r="G173" s="3">
        <v>18.181818181818183</v>
      </c>
      <c r="H173" s="3">
        <v>1.3</v>
      </c>
      <c r="I173" s="3">
        <v>4</v>
      </c>
      <c r="J173" s="3">
        <v>3.39690229208336</v>
      </c>
      <c r="K173" s="3">
        <v>30.995207145064448</v>
      </c>
      <c r="L173" s="4">
        <v>20</v>
      </c>
      <c r="M173" s="4">
        <v>20</v>
      </c>
      <c r="N173" s="5">
        <v>1.5</v>
      </c>
      <c r="O173" s="5">
        <v>2.5</v>
      </c>
    </row>
    <row r="174" spans="1:15" outlineLevel="1" x14ac:dyDescent="0.3">
      <c r="A174" s="6">
        <f>12</f>
        <v>12</v>
      </c>
      <c r="B174" s="6" t="s">
        <v>16</v>
      </c>
      <c r="C174" s="7">
        <v>2800</v>
      </c>
      <c r="D174" s="7">
        <v>12.727272727272728</v>
      </c>
      <c r="E174" s="6" t="s">
        <v>17</v>
      </c>
      <c r="F174" s="6" t="s">
        <v>18</v>
      </c>
      <c r="G174" s="7">
        <v>18.181818181818183</v>
      </c>
      <c r="H174" s="7">
        <v>1.3</v>
      </c>
      <c r="I174" s="7">
        <v>4</v>
      </c>
      <c r="J174" s="7">
        <v>3.5133575631935932</v>
      </c>
      <c r="K174" s="7">
        <v>32.145500027051241</v>
      </c>
      <c r="L174" s="8">
        <v>20</v>
      </c>
      <c r="M174" s="8">
        <v>20</v>
      </c>
      <c r="N174" s="9">
        <v>1.5</v>
      </c>
      <c r="O174" s="9">
        <v>2.5</v>
      </c>
    </row>
    <row r="175" spans="1:15" outlineLevel="1" x14ac:dyDescent="0.3">
      <c r="A175" s="2">
        <f>13</f>
        <v>13</v>
      </c>
      <c r="B175" s="2" t="s">
        <v>16</v>
      </c>
      <c r="C175" s="3">
        <v>2800</v>
      </c>
      <c r="D175" s="3">
        <v>12.727272727272728</v>
      </c>
      <c r="E175" s="2" t="s">
        <v>17</v>
      </c>
      <c r="F175" s="2" t="s">
        <v>18</v>
      </c>
      <c r="G175" s="3">
        <v>18.181818181818183</v>
      </c>
      <c r="H175" s="3">
        <v>1.3</v>
      </c>
      <c r="I175" s="3">
        <v>4</v>
      </c>
      <c r="J175" s="3">
        <v>3.6048036556553771</v>
      </c>
      <c r="K175" s="3">
        <v>33.274579331936536</v>
      </c>
      <c r="L175" s="4">
        <v>20</v>
      </c>
      <c r="M175" s="4">
        <v>20</v>
      </c>
      <c r="N175" s="5">
        <v>1.5</v>
      </c>
      <c r="O175" s="5">
        <v>2.5</v>
      </c>
    </row>
    <row r="176" spans="1:15" outlineLevel="1" x14ac:dyDescent="0.3">
      <c r="A176" s="6">
        <f>14</f>
        <v>14</v>
      </c>
      <c r="B176" s="6" t="s">
        <v>16</v>
      </c>
      <c r="C176" s="7">
        <v>2800</v>
      </c>
      <c r="D176" s="7">
        <v>12.727272727272728</v>
      </c>
      <c r="E176" s="6" t="s">
        <v>17</v>
      </c>
      <c r="F176" s="6" t="s">
        <v>18</v>
      </c>
      <c r="G176" s="7">
        <v>18.181818181818183</v>
      </c>
      <c r="H176" s="7">
        <v>1.3</v>
      </c>
      <c r="I176" s="7">
        <v>4</v>
      </c>
      <c r="J176" s="7">
        <v>2.8903137195999</v>
      </c>
      <c r="K176" s="7">
        <v>27.231691232012267</v>
      </c>
      <c r="L176" s="8">
        <v>20</v>
      </c>
      <c r="M176" s="8">
        <v>20</v>
      </c>
      <c r="N176" s="9">
        <v>1.5</v>
      </c>
      <c r="O176" s="9">
        <v>2.5</v>
      </c>
    </row>
    <row r="177" spans="1:15" outlineLevel="1" x14ac:dyDescent="0.3"/>
    <row r="178" spans="1:15" outlineLevel="1" x14ac:dyDescent="0.3">
      <c r="A178" s="11" t="s">
        <v>19</v>
      </c>
      <c r="B178" s="11" t="s">
        <v>19</v>
      </c>
      <c r="C178" s="11" t="s">
        <v>19</v>
      </c>
      <c r="D178" s="11" t="s">
        <v>19</v>
      </c>
      <c r="E178" s="11" t="s">
        <v>19</v>
      </c>
      <c r="F178" s="11" t="s">
        <v>19</v>
      </c>
      <c r="G178" s="11" t="s">
        <v>19</v>
      </c>
      <c r="H178" s="11" t="s">
        <v>19</v>
      </c>
      <c r="I178" s="11" t="s">
        <v>19</v>
      </c>
      <c r="J178" s="11" t="s">
        <v>19</v>
      </c>
      <c r="K178" s="11" t="s">
        <v>19</v>
      </c>
      <c r="L178" s="11" t="s">
        <v>19</v>
      </c>
      <c r="M178" s="11" t="s">
        <v>19</v>
      </c>
      <c r="N178" s="11" t="s">
        <v>19</v>
      </c>
      <c r="O178" s="11" t="s">
        <v>19</v>
      </c>
    </row>
    <row r="179" spans="1:15" outlineLevel="1" x14ac:dyDescent="0.3">
      <c r="A179" s="11" t="s">
        <v>19</v>
      </c>
      <c r="B179" s="11" t="s">
        <v>19</v>
      </c>
      <c r="C179" s="11" t="s">
        <v>19</v>
      </c>
      <c r="D179" s="11" t="s">
        <v>19</v>
      </c>
      <c r="E179" s="11" t="s">
        <v>19</v>
      </c>
      <c r="F179" s="11" t="s">
        <v>19</v>
      </c>
      <c r="G179" s="11" t="s">
        <v>19</v>
      </c>
      <c r="H179" s="11" t="s">
        <v>19</v>
      </c>
      <c r="I179" s="11" t="s">
        <v>19</v>
      </c>
      <c r="J179" s="11" t="s">
        <v>19</v>
      </c>
      <c r="K179" s="11" t="s">
        <v>19</v>
      </c>
      <c r="L179" s="11" t="s">
        <v>19</v>
      </c>
      <c r="M179" s="11" t="s">
        <v>19</v>
      </c>
      <c r="N179" s="11" t="s">
        <v>19</v>
      </c>
      <c r="O179" s="11" t="s">
        <v>19</v>
      </c>
    </row>
    <row r="180" spans="1:15" outlineLevel="1" x14ac:dyDescent="0.3">
      <c r="A180" s="11" t="s">
        <v>19</v>
      </c>
      <c r="B180" s="11" t="s">
        <v>19</v>
      </c>
      <c r="C180" s="11" t="s">
        <v>19</v>
      </c>
      <c r="D180" s="11" t="s">
        <v>19</v>
      </c>
      <c r="E180" s="11" t="s">
        <v>19</v>
      </c>
      <c r="F180" s="11" t="s">
        <v>19</v>
      </c>
      <c r="G180" s="11" t="s">
        <v>19</v>
      </c>
      <c r="H180" s="11" t="s">
        <v>19</v>
      </c>
      <c r="I180" s="11" t="s">
        <v>19</v>
      </c>
      <c r="J180" s="11" t="s">
        <v>19</v>
      </c>
      <c r="K180" s="11" t="s">
        <v>19</v>
      </c>
      <c r="L180" s="11" t="s">
        <v>19</v>
      </c>
      <c r="M180" s="11" t="s">
        <v>19</v>
      </c>
      <c r="N180" s="11" t="s">
        <v>19</v>
      </c>
      <c r="O180" s="11" t="s">
        <v>19</v>
      </c>
    </row>
    <row r="181" spans="1:15" ht="46.8" outlineLevel="1" x14ac:dyDescent="0.3">
      <c r="A181" s="1" t="s">
        <v>1</v>
      </c>
      <c r="B181" s="1" t="s">
        <v>2</v>
      </c>
      <c r="C181" s="1" t="s">
        <v>3</v>
      </c>
      <c r="D181" s="1" t="s">
        <v>4</v>
      </c>
      <c r="E181" s="1" t="s">
        <v>5</v>
      </c>
      <c r="F181" s="1" t="s">
        <v>6</v>
      </c>
      <c r="G181" s="1" t="s">
        <v>7</v>
      </c>
      <c r="H181" s="1" t="s">
        <v>8</v>
      </c>
      <c r="I181" s="1" t="s">
        <v>9</v>
      </c>
      <c r="J181" s="1" t="s">
        <v>10</v>
      </c>
      <c r="K181" s="1" t="s">
        <v>11</v>
      </c>
      <c r="L181" s="1" t="s">
        <v>12</v>
      </c>
      <c r="M181" s="1" t="s">
        <v>13</v>
      </c>
      <c r="N181" s="1" t="s">
        <v>14</v>
      </c>
      <c r="O181" s="1" t="s">
        <v>15</v>
      </c>
    </row>
    <row r="182" spans="1:15" outlineLevel="1" x14ac:dyDescent="0.3">
      <c r="A182" s="2">
        <f>1</f>
        <v>1</v>
      </c>
      <c r="B182" s="2" t="s">
        <v>16</v>
      </c>
      <c r="C182" s="3">
        <v>1630</v>
      </c>
      <c r="D182" s="3">
        <v>7.4090909090909092</v>
      </c>
      <c r="E182" s="2" t="s">
        <v>17</v>
      </c>
      <c r="F182" s="2" t="s">
        <v>18</v>
      </c>
      <c r="G182" s="3">
        <v>10.584415584415586</v>
      </c>
      <c r="H182" s="3">
        <v>1.3</v>
      </c>
      <c r="I182" s="3">
        <v>4</v>
      </c>
      <c r="J182" s="3">
        <v>1.6074624728931319</v>
      </c>
      <c r="K182" s="3">
        <v>40.791681332128881</v>
      </c>
      <c r="L182" s="4">
        <v>16</v>
      </c>
      <c r="M182" s="4">
        <v>20</v>
      </c>
      <c r="N182" s="5">
        <v>2.5</v>
      </c>
      <c r="O182" s="5">
        <v>4</v>
      </c>
    </row>
    <row r="183" spans="1:15" outlineLevel="1" x14ac:dyDescent="0.3">
      <c r="A183" s="6">
        <f>2</f>
        <v>2</v>
      </c>
      <c r="B183" s="6" t="s">
        <v>16</v>
      </c>
      <c r="C183" s="7">
        <v>3379.9999999999995</v>
      </c>
      <c r="D183" s="7">
        <v>15.363636363636363</v>
      </c>
      <c r="E183" s="6" t="s">
        <v>17</v>
      </c>
      <c r="F183" s="6" t="s">
        <v>18</v>
      </c>
      <c r="G183" s="7">
        <v>21.948051948051948</v>
      </c>
      <c r="H183" s="7">
        <v>1.3</v>
      </c>
      <c r="I183" s="7">
        <v>4</v>
      </c>
      <c r="J183" s="7">
        <v>3.3930560995169685</v>
      </c>
      <c r="K183" s="7">
        <v>41.770160904715873</v>
      </c>
      <c r="L183" s="8">
        <v>25</v>
      </c>
      <c r="M183" s="8">
        <v>25</v>
      </c>
      <c r="N183" s="9">
        <v>4</v>
      </c>
      <c r="O183" s="9">
        <v>4</v>
      </c>
    </row>
    <row r="184" spans="1:15" outlineLevel="1" x14ac:dyDescent="0.3">
      <c r="A184" s="2">
        <f>3</f>
        <v>3</v>
      </c>
      <c r="B184" s="2" t="s">
        <v>16</v>
      </c>
      <c r="C184" s="3">
        <v>4195</v>
      </c>
      <c r="D184" s="3">
        <v>19.06818181818182</v>
      </c>
      <c r="E184" s="2" t="s">
        <v>17</v>
      </c>
      <c r="F184" s="2" t="s">
        <v>18</v>
      </c>
      <c r="G184" s="3">
        <v>27.240259740259745</v>
      </c>
      <c r="H184" s="3">
        <v>1.3</v>
      </c>
      <c r="I184" s="3">
        <v>4</v>
      </c>
      <c r="J184" s="3">
        <v>2.153130634915922</v>
      </c>
      <c r="K184" s="3">
        <v>23.261411469446479</v>
      </c>
      <c r="L184" s="4">
        <v>32</v>
      </c>
      <c r="M184" s="4">
        <v>32</v>
      </c>
      <c r="N184" s="5">
        <v>4</v>
      </c>
      <c r="O184" s="5">
        <v>4</v>
      </c>
    </row>
    <row r="185" spans="1:15" outlineLevel="1" x14ac:dyDescent="0.3">
      <c r="A185" s="6">
        <f>4</f>
        <v>4</v>
      </c>
      <c r="B185" s="6" t="s">
        <v>16</v>
      </c>
      <c r="C185" s="7">
        <v>4195</v>
      </c>
      <c r="D185" s="7">
        <v>19.06818181818182</v>
      </c>
      <c r="E185" s="6" t="s">
        <v>17</v>
      </c>
      <c r="F185" s="6" t="s">
        <v>18</v>
      </c>
      <c r="G185" s="7">
        <v>27.240259740259745</v>
      </c>
      <c r="H185" s="7">
        <v>1.3</v>
      </c>
      <c r="I185" s="7">
        <v>4</v>
      </c>
      <c r="J185" s="7">
        <v>2.6676304733338441</v>
      </c>
      <c r="K185" s="7">
        <v>40.184177249172777</v>
      </c>
      <c r="L185" s="8">
        <v>32</v>
      </c>
      <c r="M185" s="8">
        <v>32</v>
      </c>
      <c r="N185" s="9">
        <v>6</v>
      </c>
      <c r="O185" s="9">
        <v>6</v>
      </c>
    </row>
    <row r="186" spans="1:15" outlineLevel="1" x14ac:dyDescent="0.3">
      <c r="A186" s="2">
        <f>5</f>
        <v>5</v>
      </c>
      <c r="B186" s="2" t="s">
        <v>16</v>
      </c>
      <c r="C186" s="3">
        <v>3379.9999999999995</v>
      </c>
      <c r="D186" s="3">
        <v>15.363636363636363</v>
      </c>
      <c r="E186" s="2" t="s">
        <v>17</v>
      </c>
      <c r="F186" s="2" t="s">
        <v>18</v>
      </c>
      <c r="G186" s="3">
        <v>21.948051948051948</v>
      </c>
      <c r="H186" s="3">
        <v>1.3</v>
      </c>
      <c r="I186" s="3">
        <v>4</v>
      </c>
      <c r="J186" s="3">
        <v>1.7262583302350007</v>
      </c>
      <c r="K186" s="3">
        <v>22.875751235719878</v>
      </c>
      <c r="L186" s="4">
        <v>25</v>
      </c>
      <c r="M186" s="4">
        <v>25</v>
      </c>
      <c r="N186" s="5">
        <v>2.5</v>
      </c>
      <c r="O186" s="5">
        <v>4</v>
      </c>
    </row>
    <row r="187" spans="1:15" outlineLevel="1" x14ac:dyDescent="0.3">
      <c r="A187" s="6">
        <f>6</f>
        <v>6</v>
      </c>
      <c r="B187" s="6" t="s">
        <v>16</v>
      </c>
      <c r="C187" s="7">
        <v>4195</v>
      </c>
      <c r="D187" s="7">
        <v>19.06818181818182</v>
      </c>
      <c r="E187" s="6" t="s">
        <v>17</v>
      </c>
      <c r="F187" s="6" t="s">
        <v>18</v>
      </c>
      <c r="G187" s="7">
        <v>27.240259740259745</v>
      </c>
      <c r="H187" s="7">
        <v>1.3</v>
      </c>
      <c r="I187" s="7">
        <v>4</v>
      </c>
      <c r="J187" s="7">
        <v>1.968910816248679</v>
      </c>
      <c r="K187" s="7">
        <v>20.832332164561187</v>
      </c>
      <c r="L187" s="8">
        <v>32</v>
      </c>
      <c r="M187" s="8">
        <v>32</v>
      </c>
      <c r="N187" s="9">
        <v>4</v>
      </c>
      <c r="O187" s="9">
        <v>4</v>
      </c>
    </row>
    <row r="188" spans="1:15" outlineLevel="1" x14ac:dyDescent="0.3">
      <c r="A188" s="2">
        <f>7</f>
        <v>7</v>
      </c>
      <c r="B188" s="2" t="s">
        <v>16</v>
      </c>
      <c r="C188" s="3">
        <v>4195</v>
      </c>
      <c r="D188" s="3">
        <v>19.06818181818182</v>
      </c>
      <c r="E188" s="2" t="s">
        <v>17</v>
      </c>
      <c r="F188" s="2" t="s">
        <v>18</v>
      </c>
      <c r="G188" s="3">
        <v>27.240259740259745</v>
      </c>
      <c r="H188" s="3">
        <v>1.3</v>
      </c>
      <c r="I188" s="3">
        <v>4</v>
      </c>
      <c r="J188" s="3">
        <v>2.8560080706347915</v>
      </c>
      <c r="K188" s="3">
        <v>29.618256554058039</v>
      </c>
      <c r="L188" s="4">
        <v>32</v>
      </c>
      <c r="M188" s="4">
        <v>32</v>
      </c>
      <c r="N188" s="5">
        <v>4</v>
      </c>
      <c r="O188" s="5">
        <v>4</v>
      </c>
    </row>
    <row r="189" spans="1:15" outlineLevel="1" x14ac:dyDescent="0.3">
      <c r="A189" s="6">
        <f>8</f>
        <v>8</v>
      </c>
      <c r="B189" s="6" t="s">
        <v>16</v>
      </c>
      <c r="C189" s="7">
        <v>4195</v>
      </c>
      <c r="D189" s="7">
        <v>19.06818181818182</v>
      </c>
      <c r="E189" s="6" t="s">
        <v>17</v>
      </c>
      <c r="F189" s="6" t="s">
        <v>18</v>
      </c>
      <c r="G189" s="7">
        <v>27.240259740259745</v>
      </c>
      <c r="H189" s="7">
        <v>1.3</v>
      </c>
      <c r="I189" s="7">
        <v>4</v>
      </c>
      <c r="J189" s="7">
        <v>2.7097079317196151</v>
      </c>
      <c r="K189" s="7">
        <v>27.689177249172758</v>
      </c>
      <c r="L189" s="8">
        <v>32</v>
      </c>
      <c r="M189" s="8">
        <v>32</v>
      </c>
      <c r="N189" s="9">
        <v>4</v>
      </c>
      <c r="O189" s="9">
        <v>4</v>
      </c>
    </row>
    <row r="190" spans="1:15" outlineLevel="1" x14ac:dyDescent="0.3">
      <c r="A190" s="2">
        <f>9</f>
        <v>9</v>
      </c>
      <c r="B190" s="2" t="s">
        <v>16</v>
      </c>
      <c r="C190" s="3">
        <v>1630</v>
      </c>
      <c r="D190" s="3">
        <v>7.4090909090909092</v>
      </c>
      <c r="E190" s="2" t="s">
        <v>17</v>
      </c>
      <c r="F190" s="2" t="s">
        <v>18</v>
      </c>
      <c r="G190" s="3">
        <v>10.584415584415586</v>
      </c>
      <c r="H190" s="3">
        <v>1.3</v>
      </c>
      <c r="I190" s="3">
        <v>4</v>
      </c>
      <c r="J190" s="3">
        <v>1.1912914840102138</v>
      </c>
      <c r="K190" s="3">
        <v>32.730773696278632</v>
      </c>
      <c r="L190" s="4">
        <v>16</v>
      </c>
      <c r="M190" s="4">
        <v>20</v>
      </c>
      <c r="N190" s="5">
        <v>2.5</v>
      </c>
      <c r="O190" s="5">
        <v>4</v>
      </c>
    </row>
    <row r="191" spans="1:15" outlineLevel="1" x14ac:dyDescent="0.3">
      <c r="A191" s="6">
        <f>10</f>
        <v>10</v>
      </c>
      <c r="B191" s="6" t="s">
        <v>16</v>
      </c>
      <c r="C191" s="7">
        <v>1630</v>
      </c>
      <c r="D191" s="7">
        <v>7.4090909090909092</v>
      </c>
      <c r="E191" s="6" t="s">
        <v>17</v>
      </c>
      <c r="F191" s="6" t="s">
        <v>18</v>
      </c>
      <c r="G191" s="7">
        <v>10.584415584415586</v>
      </c>
      <c r="H191" s="7">
        <v>1.3</v>
      </c>
      <c r="I191" s="7">
        <v>4</v>
      </c>
      <c r="J191" s="7">
        <v>1.5698913146504527</v>
      </c>
      <c r="K191" s="7">
        <v>41.256936596799356</v>
      </c>
      <c r="L191" s="8">
        <v>16</v>
      </c>
      <c r="M191" s="8">
        <v>20</v>
      </c>
      <c r="N191" s="9">
        <v>2.5</v>
      </c>
      <c r="O191" s="9">
        <v>4</v>
      </c>
    </row>
    <row r="192" spans="1:15" outlineLevel="1" x14ac:dyDescent="0.3">
      <c r="A192" s="2">
        <f>11</f>
        <v>11</v>
      </c>
      <c r="B192" s="2" t="s">
        <v>16</v>
      </c>
      <c r="C192" s="3">
        <v>1630</v>
      </c>
      <c r="D192" s="3">
        <v>7.4090909090909092</v>
      </c>
      <c r="E192" s="2" t="s">
        <v>17</v>
      </c>
      <c r="F192" s="2" t="s">
        <v>18</v>
      </c>
      <c r="G192" s="3">
        <v>10.584415584415586</v>
      </c>
      <c r="H192" s="3">
        <v>1.3</v>
      </c>
      <c r="I192" s="3">
        <v>4</v>
      </c>
      <c r="J192" s="3">
        <v>1.20207404115135</v>
      </c>
      <c r="K192" s="3">
        <v>33.09668133212859</v>
      </c>
      <c r="L192" s="4">
        <v>16</v>
      </c>
      <c r="M192" s="4">
        <v>20</v>
      </c>
      <c r="N192" s="5">
        <v>2.5</v>
      </c>
      <c r="O192" s="5">
        <v>4</v>
      </c>
    </row>
    <row r="193" spans="1:15" outlineLevel="1" x14ac:dyDescent="0.3">
      <c r="A193" s="6">
        <f>12</f>
        <v>12</v>
      </c>
      <c r="B193" s="6" t="s">
        <v>16</v>
      </c>
      <c r="C193" s="7">
        <v>3379.9999999999995</v>
      </c>
      <c r="D193" s="7">
        <v>15.363636363636363</v>
      </c>
      <c r="E193" s="6" t="s">
        <v>17</v>
      </c>
      <c r="F193" s="6" t="s">
        <v>18</v>
      </c>
      <c r="G193" s="7">
        <v>21.948051948051948</v>
      </c>
      <c r="H193" s="7">
        <v>1.3</v>
      </c>
      <c r="I193" s="7">
        <v>4</v>
      </c>
      <c r="J193" s="7">
        <v>2.3784641642221094</v>
      </c>
      <c r="K193" s="7">
        <v>30.634131456949255</v>
      </c>
      <c r="L193" s="8">
        <v>25</v>
      </c>
      <c r="M193" s="8">
        <v>25</v>
      </c>
      <c r="N193" s="9">
        <v>2.5</v>
      </c>
      <c r="O193" s="9">
        <v>4</v>
      </c>
    </row>
    <row r="194" spans="1:15" outlineLevel="1" x14ac:dyDescent="0.3">
      <c r="A194" s="2">
        <f>13</f>
        <v>13</v>
      </c>
      <c r="B194" s="2" t="s">
        <v>16</v>
      </c>
      <c r="C194" s="3">
        <v>3379.9999999999995</v>
      </c>
      <c r="D194" s="3">
        <v>15.363636363636363</v>
      </c>
      <c r="E194" s="2" t="s">
        <v>17</v>
      </c>
      <c r="F194" s="2" t="s">
        <v>18</v>
      </c>
      <c r="G194" s="3">
        <v>21.948051948051948</v>
      </c>
      <c r="H194" s="3">
        <v>1.3</v>
      </c>
      <c r="I194" s="3">
        <v>4</v>
      </c>
      <c r="J194" s="3">
        <v>1.6755971309747064</v>
      </c>
      <c r="K194" s="3">
        <v>22.046671930834588</v>
      </c>
      <c r="L194" s="4">
        <v>25</v>
      </c>
      <c r="M194" s="4">
        <v>25</v>
      </c>
      <c r="N194" s="5">
        <v>2.5</v>
      </c>
      <c r="O194" s="5">
        <v>4</v>
      </c>
    </row>
    <row r="195" spans="1:15" outlineLevel="1" x14ac:dyDescent="0.3">
      <c r="A195" s="6">
        <f>14</f>
        <v>14</v>
      </c>
      <c r="B195" s="6" t="s">
        <v>16</v>
      </c>
      <c r="C195" s="7">
        <v>3379.9999999999995</v>
      </c>
      <c r="D195" s="7">
        <v>15.363636363636363</v>
      </c>
      <c r="E195" s="6" t="s">
        <v>17</v>
      </c>
      <c r="F195" s="6" t="s">
        <v>18</v>
      </c>
      <c r="G195" s="7">
        <v>21.948051948051948</v>
      </c>
      <c r="H195" s="7">
        <v>1.3</v>
      </c>
      <c r="I195" s="7">
        <v>4</v>
      </c>
      <c r="J195" s="7">
        <v>2.3155818905816501</v>
      </c>
      <c r="K195" s="7">
        <v>29.605052152063969</v>
      </c>
      <c r="L195" s="8">
        <v>25</v>
      </c>
      <c r="M195" s="8">
        <v>25</v>
      </c>
      <c r="N195" s="9">
        <v>2.5</v>
      </c>
      <c r="O195" s="9">
        <v>4</v>
      </c>
    </row>
    <row r="196" spans="1:15" outlineLevel="1" x14ac:dyDescent="0.3">
      <c r="A196" s="2">
        <f>15</f>
        <v>15</v>
      </c>
      <c r="B196" s="2" t="s">
        <v>16</v>
      </c>
      <c r="C196" s="3">
        <v>4195</v>
      </c>
      <c r="D196" s="3">
        <v>19.06818181818182</v>
      </c>
      <c r="E196" s="2" t="s">
        <v>17</v>
      </c>
      <c r="F196" s="2" t="s">
        <v>18</v>
      </c>
      <c r="G196" s="3">
        <v>27.240259740259745</v>
      </c>
      <c r="H196" s="3">
        <v>1.3</v>
      </c>
      <c r="I196" s="3">
        <v>4</v>
      </c>
      <c r="J196" s="3">
        <v>2.7499960273764685</v>
      </c>
      <c r="K196" s="3">
        <v>41.813256554058057</v>
      </c>
      <c r="L196" s="4">
        <v>32</v>
      </c>
      <c r="M196" s="4">
        <v>32</v>
      </c>
      <c r="N196" s="5">
        <v>6</v>
      </c>
      <c r="O196" s="5">
        <v>6</v>
      </c>
    </row>
    <row r="197" spans="1:15" outlineLevel="1" x14ac:dyDescent="0.3">
      <c r="A197" s="6">
        <f>16</f>
        <v>16</v>
      </c>
      <c r="B197" s="6" t="s">
        <v>16</v>
      </c>
      <c r="C197" s="7">
        <v>4195</v>
      </c>
      <c r="D197" s="7">
        <v>19.06818181818182</v>
      </c>
      <c r="E197" s="6" t="s">
        <v>17</v>
      </c>
      <c r="F197" s="6" t="s">
        <v>18</v>
      </c>
      <c r="G197" s="7">
        <v>27.240259740259745</v>
      </c>
      <c r="H197" s="7">
        <v>1.3</v>
      </c>
      <c r="I197" s="7">
        <v>4</v>
      </c>
      <c r="J197" s="7">
        <v>2.9121814102780439</v>
      </c>
      <c r="K197" s="7">
        <v>30.256372109322829</v>
      </c>
      <c r="L197" s="8">
        <v>32</v>
      </c>
      <c r="M197" s="8">
        <v>32</v>
      </c>
      <c r="N197" s="9">
        <v>4</v>
      </c>
      <c r="O197" s="9">
        <v>4</v>
      </c>
    </row>
    <row r="198" spans="1:15" outlineLevel="1" x14ac:dyDescent="0.3">
      <c r="A198" s="2">
        <f>17</f>
        <v>17</v>
      </c>
      <c r="B198" s="2" t="s">
        <v>16</v>
      </c>
      <c r="C198" s="3">
        <v>4195</v>
      </c>
      <c r="D198" s="3">
        <v>19.06818181818182</v>
      </c>
      <c r="E198" s="2" t="s">
        <v>17</v>
      </c>
      <c r="F198" s="2" t="s">
        <v>18</v>
      </c>
      <c r="G198" s="3">
        <v>27.240259740259745</v>
      </c>
      <c r="H198" s="3">
        <v>1.3</v>
      </c>
      <c r="I198" s="3">
        <v>4</v>
      </c>
      <c r="J198" s="3">
        <v>2.7734652073132802</v>
      </c>
      <c r="K198" s="3">
        <v>28.427292804437542</v>
      </c>
      <c r="L198" s="4">
        <v>32</v>
      </c>
      <c r="M198" s="4">
        <v>32</v>
      </c>
      <c r="N198" s="5">
        <v>4</v>
      </c>
      <c r="O198" s="5">
        <v>4</v>
      </c>
    </row>
    <row r="199" spans="1:15" outlineLevel="1" x14ac:dyDescent="0.3"/>
    <row r="200" spans="1:15" outlineLevel="1" x14ac:dyDescent="0.3">
      <c r="A200" s="11" t="s">
        <v>64</v>
      </c>
      <c r="B200" s="11" t="s">
        <v>64</v>
      </c>
      <c r="C200" s="11" t="s">
        <v>64</v>
      </c>
      <c r="D200" s="11" t="s">
        <v>64</v>
      </c>
      <c r="E200" s="11" t="s">
        <v>64</v>
      </c>
      <c r="F200" s="11" t="s">
        <v>64</v>
      </c>
      <c r="G200" s="11" t="s">
        <v>64</v>
      </c>
      <c r="H200" s="11" t="s">
        <v>64</v>
      </c>
      <c r="I200" s="11" t="s">
        <v>64</v>
      </c>
      <c r="J200" s="11" t="s">
        <v>64</v>
      </c>
      <c r="K200" s="11" t="s">
        <v>64</v>
      </c>
      <c r="L200" s="11" t="s">
        <v>64</v>
      </c>
      <c r="M200" s="11" t="s">
        <v>64</v>
      </c>
      <c r="N200" s="11" t="s">
        <v>64</v>
      </c>
      <c r="O200" s="11" t="s">
        <v>64</v>
      </c>
    </row>
    <row r="201" spans="1:15" outlineLevel="1" x14ac:dyDescent="0.3">
      <c r="A201" s="11" t="s">
        <v>64</v>
      </c>
      <c r="B201" s="11" t="s">
        <v>64</v>
      </c>
      <c r="C201" s="11" t="s">
        <v>64</v>
      </c>
      <c r="D201" s="11" t="s">
        <v>64</v>
      </c>
      <c r="E201" s="11" t="s">
        <v>64</v>
      </c>
      <c r="F201" s="11" t="s">
        <v>64</v>
      </c>
      <c r="G201" s="11" t="s">
        <v>64</v>
      </c>
      <c r="H201" s="11" t="s">
        <v>64</v>
      </c>
      <c r="I201" s="11" t="s">
        <v>64</v>
      </c>
      <c r="J201" s="11" t="s">
        <v>64</v>
      </c>
      <c r="K201" s="11" t="s">
        <v>64</v>
      </c>
      <c r="L201" s="11" t="s">
        <v>64</v>
      </c>
      <c r="M201" s="11" t="s">
        <v>64</v>
      </c>
      <c r="N201" s="11" t="s">
        <v>64</v>
      </c>
      <c r="O201" s="11" t="s">
        <v>64</v>
      </c>
    </row>
    <row r="202" spans="1:15" outlineLevel="1" x14ac:dyDescent="0.3">
      <c r="A202" s="11" t="s">
        <v>64</v>
      </c>
      <c r="B202" s="11" t="s">
        <v>64</v>
      </c>
      <c r="C202" s="11" t="s">
        <v>64</v>
      </c>
      <c r="D202" s="11" t="s">
        <v>64</v>
      </c>
      <c r="E202" s="11" t="s">
        <v>64</v>
      </c>
      <c r="F202" s="11" t="s">
        <v>64</v>
      </c>
      <c r="G202" s="11" t="s">
        <v>64</v>
      </c>
      <c r="H202" s="11" t="s">
        <v>64</v>
      </c>
      <c r="I202" s="11" t="s">
        <v>64</v>
      </c>
      <c r="J202" s="11" t="s">
        <v>64</v>
      </c>
      <c r="K202" s="11" t="s">
        <v>64</v>
      </c>
      <c r="L202" s="11" t="s">
        <v>64</v>
      </c>
      <c r="M202" s="11" t="s">
        <v>64</v>
      </c>
      <c r="N202" s="11" t="s">
        <v>64</v>
      </c>
      <c r="O202" s="11" t="s">
        <v>64</v>
      </c>
    </row>
    <row r="203" spans="1:15" ht="46.8" outlineLevel="1" x14ac:dyDescent="0.3">
      <c r="A203" s="1" t="s">
        <v>1</v>
      </c>
      <c r="B203" s="1" t="s">
        <v>2</v>
      </c>
      <c r="C203" s="1" t="s">
        <v>3</v>
      </c>
      <c r="D203" s="1" t="s">
        <v>4</v>
      </c>
      <c r="E203" s="1" t="s">
        <v>5</v>
      </c>
      <c r="F203" s="1" t="s">
        <v>6</v>
      </c>
      <c r="G203" s="1" t="s">
        <v>7</v>
      </c>
      <c r="H203" s="1" t="s">
        <v>8</v>
      </c>
      <c r="I203" s="1" t="s">
        <v>9</v>
      </c>
      <c r="J203" s="1" t="s">
        <v>10</v>
      </c>
      <c r="K203" s="1" t="s">
        <v>11</v>
      </c>
      <c r="L203" s="1" t="s">
        <v>12</v>
      </c>
      <c r="M203" s="1" t="s">
        <v>13</v>
      </c>
      <c r="N203" s="1" t="s">
        <v>14</v>
      </c>
      <c r="O203" s="1" t="s">
        <v>15</v>
      </c>
    </row>
    <row r="204" spans="1:15" outlineLevel="1" x14ac:dyDescent="0.3">
      <c r="A204" s="2">
        <f>1</f>
        <v>1</v>
      </c>
      <c r="B204" s="2" t="s">
        <v>63</v>
      </c>
      <c r="C204" s="3">
        <v>1800</v>
      </c>
      <c r="D204" s="3">
        <v>8.1818181818181834</v>
      </c>
      <c r="E204" s="2" t="s">
        <v>17</v>
      </c>
      <c r="F204" s="2" t="s">
        <v>24</v>
      </c>
      <c r="G204" s="3">
        <v>11.688311688311691</v>
      </c>
      <c r="H204" s="3">
        <v>1.3</v>
      </c>
      <c r="I204" s="3">
        <v>4</v>
      </c>
      <c r="J204" s="3">
        <v>0.23875699033751743</v>
      </c>
      <c r="K204" s="3">
        <v>6.3043989902867645</v>
      </c>
      <c r="L204" s="4">
        <v>16</v>
      </c>
      <c r="M204" s="4">
        <v>16</v>
      </c>
      <c r="N204" s="5">
        <v>2.5</v>
      </c>
      <c r="O204" s="5">
        <v>2.5</v>
      </c>
    </row>
    <row r="205" spans="1:15" outlineLevel="1" x14ac:dyDescent="0.3">
      <c r="A205" s="6">
        <f>2</f>
        <v>2</v>
      </c>
      <c r="B205" s="6" t="s">
        <v>63</v>
      </c>
      <c r="C205" s="7">
        <v>1800</v>
      </c>
      <c r="D205" s="7">
        <v>8.1818181818181834</v>
      </c>
      <c r="E205" s="6" t="s">
        <v>17</v>
      </c>
      <c r="F205" s="6" t="s">
        <v>24</v>
      </c>
      <c r="G205" s="7">
        <v>11.688311688311691</v>
      </c>
      <c r="H205" s="7">
        <v>1.3</v>
      </c>
      <c r="I205" s="7">
        <v>4</v>
      </c>
      <c r="J205" s="7">
        <v>0.41878494019283163</v>
      </c>
      <c r="K205" s="7">
        <v>8.8674529822797439</v>
      </c>
      <c r="L205" s="8">
        <v>16</v>
      </c>
      <c r="M205" s="8">
        <v>16</v>
      </c>
      <c r="N205" s="9">
        <v>2.5</v>
      </c>
      <c r="O205" s="9">
        <v>2.5</v>
      </c>
    </row>
    <row r="206" spans="1:15" outlineLevel="1" x14ac:dyDescent="0.3">
      <c r="A206" s="2">
        <f>3</f>
        <v>3</v>
      </c>
      <c r="B206" s="2" t="s">
        <v>63</v>
      </c>
      <c r="C206" s="3">
        <v>900</v>
      </c>
      <c r="D206" s="3">
        <v>4.0909090909090917</v>
      </c>
      <c r="E206" s="2" t="s">
        <v>17</v>
      </c>
      <c r="F206" s="2" t="s">
        <v>24</v>
      </c>
      <c r="G206" s="3">
        <v>5.8441558441558454</v>
      </c>
      <c r="H206" s="3">
        <v>1.3</v>
      </c>
      <c r="I206" s="3">
        <v>4</v>
      </c>
      <c r="J206" s="3">
        <v>0.28232636693189794</v>
      </c>
      <c r="K206" s="3">
        <v>10.030627937753618</v>
      </c>
      <c r="L206" s="4">
        <v>10</v>
      </c>
      <c r="M206" s="4">
        <v>10</v>
      </c>
      <c r="N206" s="5">
        <v>2.5</v>
      </c>
      <c r="O206" s="5">
        <v>2.5</v>
      </c>
    </row>
    <row r="207" spans="1:15" outlineLevel="1" x14ac:dyDescent="0.3"/>
    <row r="208" spans="1:15" outlineLevel="1" x14ac:dyDescent="0.3">
      <c r="A208" s="11" t="s">
        <v>65</v>
      </c>
      <c r="B208" s="11" t="s">
        <v>65</v>
      </c>
      <c r="C208" s="11" t="s">
        <v>65</v>
      </c>
      <c r="D208" s="11" t="s">
        <v>65</v>
      </c>
      <c r="E208" s="11" t="s">
        <v>65</v>
      </c>
      <c r="F208" s="11" t="s">
        <v>65</v>
      </c>
      <c r="G208" s="11" t="s">
        <v>65</v>
      </c>
      <c r="H208" s="11" t="s">
        <v>65</v>
      </c>
      <c r="I208" s="11" t="s">
        <v>65</v>
      </c>
      <c r="J208" s="11" t="s">
        <v>65</v>
      </c>
      <c r="K208" s="11" t="s">
        <v>65</v>
      </c>
      <c r="L208" s="11" t="s">
        <v>65</v>
      </c>
      <c r="M208" s="11" t="s">
        <v>65</v>
      </c>
      <c r="N208" s="11" t="s">
        <v>65</v>
      </c>
      <c r="O208" s="11" t="s">
        <v>65</v>
      </c>
    </row>
    <row r="209" spans="1:15" outlineLevel="1" x14ac:dyDescent="0.3">
      <c r="A209" s="11" t="s">
        <v>65</v>
      </c>
      <c r="B209" s="11" t="s">
        <v>65</v>
      </c>
      <c r="C209" s="11" t="s">
        <v>65</v>
      </c>
      <c r="D209" s="11" t="s">
        <v>65</v>
      </c>
      <c r="E209" s="11" t="s">
        <v>65</v>
      </c>
      <c r="F209" s="11" t="s">
        <v>65</v>
      </c>
      <c r="G209" s="11" t="s">
        <v>65</v>
      </c>
      <c r="H209" s="11" t="s">
        <v>65</v>
      </c>
      <c r="I209" s="11" t="s">
        <v>65</v>
      </c>
      <c r="J209" s="11" t="s">
        <v>65</v>
      </c>
      <c r="K209" s="11" t="s">
        <v>65</v>
      </c>
      <c r="L209" s="11" t="s">
        <v>65</v>
      </c>
      <c r="M209" s="11" t="s">
        <v>65</v>
      </c>
      <c r="N209" s="11" t="s">
        <v>65</v>
      </c>
      <c r="O209" s="11" t="s">
        <v>65</v>
      </c>
    </row>
    <row r="210" spans="1:15" outlineLevel="1" x14ac:dyDescent="0.3">
      <c r="A210" s="11" t="s">
        <v>65</v>
      </c>
      <c r="B210" s="11" t="s">
        <v>65</v>
      </c>
      <c r="C210" s="11" t="s">
        <v>65</v>
      </c>
      <c r="D210" s="11" t="s">
        <v>65</v>
      </c>
      <c r="E210" s="11" t="s">
        <v>65</v>
      </c>
      <c r="F210" s="11" t="s">
        <v>65</v>
      </c>
      <c r="G210" s="11" t="s">
        <v>65</v>
      </c>
      <c r="H210" s="11" t="s">
        <v>65</v>
      </c>
      <c r="I210" s="11" t="s">
        <v>65</v>
      </c>
      <c r="J210" s="11" t="s">
        <v>65</v>
      </c>
      <c r="K210" s="11" t="s">
        <v>65</v>
      </c>
      <c r="L210" s="11" t="s">
        <v>65</v>
      </c>
      <c r="M210" s="11" t="s">
        <v>65</v>
      </c>
      <c r="N210" s="11" t="s">
        <v>65</v>
      </c>
      <c r="O210" s="11" t="s">
        <v>65</v>
      </c>
    </row>
    <row r="211" spans="1:15" ht="46.8" outlineLevel="1" x14ac:dyDescent="0.3">
      <c r="A211" s="1" t="s">
        <v>1</v>
      </c>
      <c r="B211" s="1" t="s">
        <v>2</v>
      </c>
      <c r="C211" s="1" t="s">
        <v>3</v>
      </c>
      <c r="D211" s="1" t="s">
        <v>4</v>
      </c>
      <c r="E211" s="1" t="s">
        <v>5</v>
      </c>
      <c r="F211" s="1" t="s">
        <v>6</v>
      </c>
      <c r="G211" s="1" t="s">
        <v>7</v>
      </c>
      <c r="H211" s="1" t="s">
        <v>8</v>
      </c>
      <c r="I211" s="1" t="s">
        <v>9</v>
      </c>
      <c r="J211" s="1" t="s">
        <v>10</v>
      </c>
      <c r="K211" s="1" t="s">
        <v>11</v>
      </c>
      <c r="L211" s="1" t="s">
        <v>12</v>
      </c>
      <c r="M211" s="1" t="s">
        <v>13</v>
      </c>
      <c r="N211" s="1" t="s">
        <v>14</v>
      </c>
      <c r="O211" s="1" t="s">
        <v>15</v>
      </c>
    </row>
    <row r="212" spans="1:15" outlineLevel="1" x14ac:dyDescent="0.3">
      <c r="A212" s="2">
        <f>1</f>
        <v>1</v>
      </c>
      <c r="B212" s="2" t="s">
        <v>63</v>
      </c>
      <c r="C212" s="3">
        <v>1800</v>
      </c>
      <c r="D212" s="3">
        <v>8.1818181818181834</v>
      </c>
      <c r="E212" s="2" t="s">
        <v>17</v>
      </c>
      <c r="F212" s="2" t="s">
        <v>24</v>
      </c>
      <c r="G212" s="3">
        <v>11.688311688311691</v>
      </c>
      <c r="H212" s="3">
        <v>1.3</v>
      </c>
      <c r="I212" s="3">
        <v>4</v>
      </c>
      <c r="J212" s="3">
        <v>0.24279142186787001</v>
      </c>
      <c r="K212" s="3">
        <v>6.2997009633570293</v>
      </c>
      <c r="L212" s="4">
        <v>16</v>
      </c>
      <c r="M212" s="4">
        <v>16</v>
      </c>
      <c r="N212" s="5">
        <v>2.5</v>
      </c>
      <c r="O212" s="5">
        <v>2.5</v>
      </c>
    </row>
    <row r="213" spans="1:15" outlineLevel="1" x14ac:dyDescent="0.3">
      <c r="A213" s="6">
        <f>2</f>
        <v>2</v>
      </c>
      <c r="B213" s="6" t="s">
        <v>63</v>
      </c>
      <c r="C213" s="7">
        <v>1800</v>
      </c>
      <c r="D213" s="7">
        <v>8.1818181818181834</v>
      </c>
      <c r="E213" s="6" t="s">
        <v>17</v>
      </c>
      <c r="F213" s="6" t="s">
        <v>24</v>
      </c>
      <c r="G213" s="7">
        <v>11.688311688311691</v>
      </c>
      <c r="H213" s="7">
        <v>1.3</v>
      </c>
      <c r="I213" s="7">
        <v>4</v>
      </c>
      <c r="J213" s="7">
        <v>0.4226532781767629</v>
      </c>
      <c r="K213" s="7">
        <v>8.8576508743046727</v>
      </c>
      <c r="L213" s="8">
        <v>16</v>
      </c>
      <c r="M213" s="8">
        <v>16</v>
      </c>
      <c r="N213" s="9">
        <v>2.5</v>
      </c>
      <c r="O213" s="9">
        <v>2.5</v>
      </c>
    </row>
    <row r="214" spans="1:15" outlineLevel="1" x14ac:dyDescent="0.3">
      <c r="A214" s="2">
        <f>3</f>
        <v>3</v>
      </c>
      <c r="B214" s="2" t="s">
        <v>63</v>
      </c>
      <c r="C214" s="3">
        <v>900</v>
      </c>
      <c r="D214" s="3">
        <v>4.0909090909090917</v>
      </c>
      <c r="E214" s="2" t="s">
        <v>17</v>
      </c>
      <c r="F214" s="2" t="s">
        <v>24</v>
      </c>
      <c r="G214" s="3">
        <v>5.8441558441558454</v>
      </c>
      <c r="H214" s="3">
        <v>1.3</v>
      </c>
      <c r="I214" s="3">
        <v>4</v>
      </c>
      <c r="J214" s="3">
        <v>0.28633478756045494</v>
      </c>
      <c r="K214" s="3">
        <v>10.020825829778543</v>
      </c>
      <c r="L214" s="4">
        <v>10</v>
      </c>
      <c r="M214" s="4">
        <v>10</v>
      </c>
      <c r="N214" s="5">
        <v>2.5</v>
      </c>
      <c r="O214" s="5">
        <v>2.5</v>
      </c>
    </row>
    <row r="215" spans="1:15" outlineLevel="1" x14ac:dyDescent="0.3"/>
    <row r="216" spans="1:15" outlineLevel="1" x14ac:dyDescent="0.3">
      <c r="A216" s="11" t="s">
        <v>66</v>
      </c>
      <c r="B216" s="11" t="s">
        <v>66</v>
      </c>
      <c r="C216" s="11" t="s">
        <v>66</v>
      </c>
      <c r="D216" s="11" t="s">
        <v>66</v>
      </c>
      <c r="E216" s="11" t="s">
        <v>66</v>
      </c>
      <c r="F216" s="11" t="s">
        <v>66</v>
      </c>
      <c r="G216" s="11" t="s">
        <v>66</v>
      </c>
      <c r="H216" s="11" t="s">
        <v>66</v>
      </c>
      <c r="I216" s="11" t="s">
        <v>66</v>
      </c>
      <c r="J216" s="11" t="s">
        <v>66</v>
      </c>
      <c r="K216" s="11" t="s">
        <v>66</v>
      </c>
      <c r="L216" s="11" t="s">
        <v>66</v>
      </c>
      <c r="M216" s="11" t="s">
        <v>66</v>
      </c>
      <c r="N216" s="11" t="s">
        <v>66</v>
      </c>
      <c r="O216" s="11" t="s">
        <v>66</v>
      </c>
    </row>
    <row r="217" spans="1:15" outlineLevel="1" x14ac:dyDescent="0.3">
      <c r="A217" s="11" t="s">
        <v>66</v>
      </c>
      <c r="B217" s="11" t="s">
        <v>66</v>
      </c>
      <c r="C217" s="11" t="s">
        <v>66</v>
      </c>
      <c r="D217" s="11" t="s">
        <v>66</v>
      </c>
      <c r="E217" s="11" t="s">
        <v>66</v>
      </c>
      <c r="F217" s="11" t="s">
        <v>66</v>
      </c>
      <c r="G217" s="11" t="s">
        <v>66</v>
      </c>
      <c r="H217" s="11" t="s">
        <v>66</v>
      </c>
      <c r="I217" s="11" t="s">
        <v>66</v>
      </c>
      <c r="J217" s="11" t="s">
        <v>66</v>
      </c>
      <c r="K217" s="11" t="s">
        <v>66</v>
      </c>
      <c r="L217" s="11" t="s">
        <v>66</v>
      </c>
      <c r="M217" s="11" t="s">
        <v>66</v>
      </c>
      <c r="N217" s="11" t="s">
        <v>66</v>
      </c>
      <c r="O217" s="11" t="s">
        <v>66</v>
      </c>
    </row>
    <row r="218" spans="1:15" outlineLevel="1" x14ac:dyDescent="0.3">
      <c r="A218" s="11" t="s">
        <v>66</v>
      </c>
      <c r="B218" s="11" t="s">
        <v>66</v>
      </c>
      <c r="C218" s="11" t="s">
        <v>66</v>
      </c>
      <c r="D218" s="11" t="s">
        <v>66</v>
      </c>
      <c r="E218" s="11" t="s">
        <v>66</v>
      </c>
      <c r="F218" s="11" t="s">
        <v>66</v>
      </c>
      <c r="G218" s="11" t="s">
        <v>66</v>
      </c>
      <c r="H218" s="11" t="s">
        <v>66</v>
      </c>
      <c r="I218" s="11" t="s">
        <v>66</v>
      </c>
      <c r="J218" s="11" t="s">
        <v>66</v>
      </c>
      <c r="K218" s="11" t="s">
        <v>66</v>
      </c>
      <c r="L218" s="11" t="s">
        <v>66</v>
      </c>
      <c r="M218" s="11" t="s">
        <v>66</v>
      </c>
      <c r="N218" s="11" t="s">
        <v>66</v>
      </c>
      <c r="O218" s="11" t="s">
        <v>66</v>
      </c>
    </row>
    <row r="219" spans="1:15" ht="46.8" outlineLevel="1" x14ac:dyDescent="0.3">
      <c r="A219" s="1" t="s">
        <v>1</v>
      </c>
      <c r="B219" s="1" t="s">
        <v>2</v>
      </c>
      <c r="C219" s="1" t="s">
        <v>3</v>
      </c>
      <c r="D219" s="1" t="s">
        <v>4</v>
      </c>
      <c r="E219" s="1" t="s">
        <v>5</v>
      </c>
      <c r="F219" s="1" t="s">
        <v>6</v>
      </c>
      <c r="G219" s="1" t="s">
        <v>7</v>
      </c>
      <c r="H219" s="1" t="s">
        <v>8</v>
      </c>
      <c r="I219" s="1" t="s">
        <v>9</v>
      </c>
      <c r="J219" s="1" t="s">
        <v>10</v>
      </c>
      <c r="K219" s="1" t="s">
        <v>11</v>
      </c>
      <c r="L219" s="1" t="s">
        <v>12</v>
      </c>
      <c r="M219" s="1" t="s">
        <v>13</v>
      </c>
      <c r="N219" s="1" t="s">
        <v>14</v>
      </c>
      <c r="O219" s="1" t="s">
        <v>15</v>
      </c>
    </row>
    <row r="220" spans="1:15" outlineLevel="1" x14ac:dyDescent="0.3">
      <c r="A220" s="2">
        <f>1</f>
        <v>1</v>
      </c>
      <c r="B220" s="2" t="s">
        <v>63</v>
      </c>
      <c r="C220" s="3">
        <v>2100</v>
      </c>
      <c r="D220" s="3">
        <v>9.5454545454545467</v>
      </c>
      <c r="E220" s="2" t="s">
        <v>17</v>
      </c>
      <c r="F220" s="2" t="s">
        <v>18</v>
      </c>
      <c r="G220" s="3">
        <v>13.636363636363638</v>
      </c>
      <c r="H220" s="3">
        <v>1.3</v>
      </c>
      <c r="I220" s="3">
        <v>4</v>
      </c>
      <c r="J220" s="3">
        <v>0.40420920079141864</v>
      </c>
      <c r="K220" s="3">
        <v>8.3062398102890604</v>
      </c>
      <c r="L220" s="4">
        <v>16</v>
      </c>
      <c r="M220" s="4">
        <v>16</v>
      </c>
      <c r="N220" s="5">
        <v>1.5</v>
      </c>
      <c r="O220" s="5">
        <v>2.5</v>
      </c>
    </row>
    <row r="221" spans="1:15" outlineLevel="1" x14ac:dyDescent="0.3">
      <c r="A221" s="6">
        <f>2</f>
        <v>2</v>
      </c>
      <c r="B221" s="6" t="s">
        <v>63</v>
      </c>
      <c r="C221" s="7">
        <v>2400</v>
      </c>
      <c r="D221" s="7">
        <v>10.90909090909091</v>
      </c>
      <c r="E221" s="6" t="s">
        <v>17</v>
      </c>
      <c r="F221" s="6" t="s">
        <v>18</v>
      </c>
      <c r="G221" s="7">
        <v>15.584415584415586</v>
      </c>
      <c r="H221" s="7">
        <v>1.3</v>
      </c>
      <c r="I221" s="7">
        <v>4</v>
      </c>
      <c r="J221" s="7">
        <v>0.29227043567985694</v>
      </c>
      <c r="K221" s="7">
        <v>6.2641144984141235</v>
      </c>
      <c r="L221" s="8">
        <v>16</v>
      </c>
      <c r="M221" s="8">
        <v>16</v>
      </c>
      <c r="N221" s="9">
        <v>1.5</v>
      </c>
      <c r="O221" s="9">
        <v>2.5</v>
      </c>
    </row>
    <row r="222" spans="1:15" outlineLevel="1" x14ac:dyDescent="0.3">
      <c r="A222" s="2">
        <f>3</f>
        <v>3</v>
      </c>
      <c r="B222" s="2" t="s">
        <v>63</v>
      </c>
      <c r="C222" s="3">
        <v>2100</v>
      </c>
      <c r="D222" s="3">
        <v>9.5454545454545467</v>
      </c>
      <c r="E222" s="2" t="s">
        <v>17</v>
      </c>
      <c r="F222" s="2" t="s">
        <v>18</v>
      </c>
      <c r="G222" s="3">
        <v>13.636363636363638</v>
      </c>
      <c r="H222" s="3">
        <v>1.3</v>
      </c>
      <c r="I222" s="3">
        <v>4</v>
      </c>
      <c r="J222" s="3">
        <v>0.11006347610389204</v>
      </c>
      <c r="K222" s="3">
        <v>4.1061891865371649</v>
      </c>
      <c r="L222" s="4">
        <v>16</v>
      </c>
      <c r="M222" s="4">
        <v>16</v>
      </c>
      <c r="N222" s="5">
        <v>1.5</v>
      </c>
      <c r="O222" s="5">
        <v>2.5</v>
      </c>
    </row>
    <row r="223" spans="1:15" outlineLevel="1" x14ac:dyDescent="0.3">
      <c r="A223" s="6">
        <f>4</f>
        <v>4</v>
      </c>
      <c r="B223" s="6" t="s">
        <v>63</v>
      </c>
      <c r="C223" s="7">
        <v>1200</v>
      </c>
      <c r="D223" s="7">
        <v>5.454545454545455</v>
      </c>
      <c r="E223" s="6" t="s">
        <v>17</v>
      </c>
      <c r="F223" s="6" t="s">
        <v>18</v>
      </c>
      <c r="G223" s="7">
        <v>6.8181818181818183</v>
      </c>
      <c r="H223" s="7">
        <v>1.3</v>
      </c>
      <c r="I223" s="7">
        <v>4</v>
      </c>
      <c r="J223" s="7">
        <v>0.15719513150153222</v>
      </c>
      <c r="K223" s="7">
        <v>5.4898703967832008</v>
      </c>
      <c r="L223" s="8">
        <v>10</v>
      </c>
      <c r="M223" s="8">
        <v>10</v>
      </c>
      <c r="N223" s="9">
        <v>2.5</v>
      </c>
      <c r="O223" s="9">
        <v>2.5</v>
      </c>
    </row>
    <row r="224" spans="1:15" outlineLevel="1" x14ac:dyDescent="0.3">
      <c r="A224" s="2">
        <f>5</f>
        <v>5</v>
      </c>
      <c r="B224" s="2" t="s">
        <v>63</v>
      </c>
      <c r="C224" s="3">
        <v>1500</v>
      </c>
      <c r="D224" s="3">
        <v>6.8181818181818183</v>
      </c>
      <c r="E224" s="2" t="s">
        <v>17</v>
      </c>
      <c r="F224" s="2" t="s">
        <v>18</v>
      </c>
      <c r="G224" s="3">
        <v>12.626262626262626</v>
      </c>
      <c r="H224" s="3">
        <v>1.3</v>
      </c>
      <c r="I224" s="3">
        <v>4</v>
      </c>
      <c r="J224" s="3">
        <v>1.2406134520338734</v>
      </c>
      <c r="K224" s="3">
        <v>22.099283697564474</v>
      </c>
      <c r="L224" s="4">
        <v>16</v>
      </c>
      <c r="M224" s="4">
        <v>16</v>
      </c>
      <c r="N224" s="5">
        <v>1.5</v>
      </c>
      <c r="O224" s="5">
        <v>2.5</v>
      </c>
    </row>
    <row r="225" spans="1:15" outlineLevel="1" x14ac:dyDescent="0.3">
      <c r="A225" s="6">
        <f>6</f>
        <v>6</v>
      </c>
      <c r="B225" s="6" t="s">
        <v>63</v>
      </c>
      <c r="C225" s="7">
        <v>1500</v>
      </c>
      <c r="D225" s="7">
        <v>6.8181818181818183</v>
      </c>
      <c r="E225" s="6" t="s">
        <v>17</v>
      </c>
      <c r="F225" s="6" t="s">
        <v>18</v>
      </c>
      <c r="G225" s="7">
        <v>12.626262626262626</v>
      </c>
      <c r="H225" s="7">
        <v>1.3</v>
      </c>
      <c r="I225" s="7">
        <v>4</v>
      </c>
      <c r="J225" s="7">
        <v>1.1970439238175739</v>
      </c>
      <c r="K225" s="7">
        <v>21.101109809152025</v>
      </c>
      <c r="L225" s="8">
        <v>16</v>
      </c>
      <c r="M225" s="8">
        <v>16</v>
      </c>
      <c r="N225" s="9">
        <v>1.5</v>
      </c>
      <c r="O225" s="9">
        <v>2.5</v>
      </c>
    </row>
    <row r="226" spans="1:15" outlineLevel="1" x14ac:dyDescent="0.3">
      <c r="A226" s="2">
        <f>7</f>
        <v>7</v>
      </c>
      <c r="B226" s="2" t="s">
        <v>63</v>
      </c>
      <c r="C226" s="3">
        <v>1500</v>
      </c>
      <c r="D226" s="3">
        <v>6.8181818181818183</v>
      </c>
      <c r="E226" s="2" t="s">
        <v>17</v>
      </c>
      <c r="F226" s="2" t="s">
        <v>18</v>
      </c>
      <c r="G226" s="3">
        <v>12.626262626262626</v>
      </c>
      <c r="H226" s="3">
        <v>1.3</v>
      </c>
      <c r="I226" s="3">
        <v>4</v>
      </c>
      <c r="J226" s="3">
        <v>1.1416491623074594</v>
      </c>
      <c r="K226" s="3">
        <v>20.212135920735669</v>
      </c>
      <c r="L226" s="4">
        <v>16</v>
      </c>
      <c r="M226" s="4">
        <v>16</v>
      </c>
      <c r="N226" s="5">
        <v>1.5</v>
      </c>
      <c r="O226" s="5">
        <v>2.5</v>
      </c>
    </row>
    <row r="227" spans="1:15" outlineLevel="1" x14ac:dyDescent="0.3">
      <c r="A227" s="6">
        <f>8</f>
        <v>8</v>
      </c>
      <c r="B227" s="6" t="s">
        <v>63</v>
      </c>
      <c r="C227" s="7">
        <v>1500</v>
      </c>
      <c r="D227" s="7">
        <v>6.8181818181818183</v>
      </c>
      <c r="E227" s="6" t="s">
        <v>17</v>
      </c>
      <c r="F227" s="6" t="s">
        <v>18</v>
      </c>
      <c r="G227" s="7">
        <v>12.626262626262626</v>
      </c>
      <c r="H227" s="7">
        <v>1.3</v>
      </c>
      <c r="I227" s="7">
        <v>4</v>
      </c>
      <c r="J227" s="7">
        <v>1.0747706155973806</v>
      </c>
      <c r="K227" s="7">
        <v>19.133162035874705</v>
      </c>
      <c r="L227" s="8">
        <v>16</v>
      </c>
      <c r="M227" s="8">
        <v>16</v>
      </c>
      <c r="N227" s="9">
        <v>1.5</v>
      </c>
      <c r="O227" s="9">
        <v>2.5</v>
      </c>
    </row>
    <row r="228" spans="1:15" outlineLevel="1" x14ac:dyDescent="0.3">
      <c r="A228" s="2">
        <f>9</f>
        <v>9</v>
      </c>
      <c r="B228" s="2" t="s">
        <v>63</v>
      </c>
      <c r="C228" s="3">
        <v>1500</v>
      </c>
      <c r="D228" s="3">
        <v>6.8181818181818183</v>
      </c>
      <c r="E228" s="2" t="s">
        <v>17</v>
      </c>
      <c r="F228" s="2" t="s">
        <v>18</v>
      </c>
      <c r="G228" s="3">
        <v>12.626262626262626</v>
      </c>
      <c r="H228" s="3">
        <v>1.3</v>
      </c>
      <c r="I228" s="3">
        <v>4</v>
      </c>
      <c r="J228" s="3">
        <v>1.0031107495460074</v>
      </c>
      <c r="K228" s="3">
        <v>18.059628992765472</v>
      </c>
      <c r="L228" s="4">
        <v>16</v>
      </c>
      <c r="M228" s="4">
        <v>16</v>
      </c>
      <c r="N228" s="5">
        <v>1.5</v>
      </c>
      <c r="O228" s="5">
        <v>2.5</v>
      </c>
    </row>
    <row r="229" spans="1:15" outlineLevel="1" x14ac:dyDescent="0.3">
      <c r="A229" s="6">
        <f>10</f>
        <v>10</v>
      </c>
      <c r="B229" s="6" t="s">
        <v>63</v>
      </c>
      <c r="C229" s="7">
        <v>1500</v>
      </c>
      <c r="D229" s="7">
        <v>6.8181818181818183</v>
      </c>
      <c r="E229" s="6" t="s">
        <v>17</v>
      </c>
      <c r="F229" s="6" t="s">
        <v>18</v>
      </c>
      <c r="G229" s="7">
        <v>12.626262626262626</v>
      </c>
      <c r="H229" s="7">
        <v>1.3</v>
      </c>
      <c r="I229" s="7">
        <v>4</v>
      </c>
      <c r="J229" s="7">
        <v>0.9737388849749451</v>
      </c>
      <c r="K229" s="7">
        <v>18.462961528715159</v>
      </c>
      <c r="L229" s="8">
        <v>16</v>
      </c>
      <c r="M229" s="8">
        <v>16</v>
      </c>
      <c r="N229" s="9">
        <v>1.5</v>
      </c>
      <c r="O229" s="9">
        <v>2.5</v>
      </c>
    </row>
    <row r="230" spans="1:15" outlineLevel="1" x14ac:dyDescent="0.3">
      <c r="A230" s="2">
        <f>11</f>
        <v>11</v>
      </c>
      <c r="B230" s="2" t="s">
        <v>63</v>
      </c>
      <c r="C230" s="3">
        <v>1500</v>
      </c>
      <c r="D230" s="3">
        <v>6.8181818181818183</v>
      </c>
      <c r="E230" s="2" t="s">
        <v>17</v>
      </c>
      <c r="F230" s="2" t="s">
        <v>18</v>
      </c>
      <c r="G230" s="3">
        <v>12.626262626262626</v>
      </c>
      <c r="H230" s="3">
        <v>1.3</v>
      </c>
      <c r="I230" s="3">
        <v>4</v>
      </c>
      <c r="J230" s="3">
        <v>1.020553867736727</v>
      </c>
      <c r="K230" s="3">
        <v>19.541935417129558</v>
      </c>
      <c r="L230" s="4">
        <v>16</v>
      </c>
      <c r="M230" s="4">
        <v>16</v>
      </c>
      <c r="N230" s="5">
        <v>1.5</v>
      </c>
      <c r="O230" s="5">
        <v>2.5</v>
      </c>
    </row>
    <row r="231" spans="1:15" outlineLevel="1" x14ac:dyDescent="0.3"/>
    <row r="232" spans="1:15" outlineLevel="1" x14ac:dyDescent="0.3">
      <c r="A232" s="11" t="s">
        <v>67</v>
      </c>
      <c r="B232" s="11" t="s">
        <v>67</v>
      </c>
      <c r="C232" s="11" t="s">
        <v>67</v>
      </c>
      <c r="D232" s="11" t="s">
        <v>67</v>
      </c>
      <c r="E232" s="11" t="s">
        <v>67</v>
      </c>
      <c r="F232" s="11" t="s">
        <v>67</v>
      </c>
      <c r="G232" s="11" t="s">
        <v>67</v>
      </c>
      <c r="H232" s="11" t="s">
        <v>67</v>
      </c>
      <c r="I232" s="11" t="s">
        <v>67</v>
      </c>
      <c r="J232" s="11" t="s">
        <v>67</v>
      </c>
      <c r="K232" s="11" t="s">
        <v>67</v>
      </c>
      <c r="L232" s="11" t="s">
        <v>67</v>
      </c>
      <c r="M232" s="11" t="s">
        <v>67</v>
      </c>
      <c r="N232" s="11" t="s">
        <v>67</v>
      </c>
      <c r="O232" s="11" t="s">
        <v>67</v>
      </c>
    </row>
    <row r="233" spans="1:15" outlineLevel="1" x14ac:dyDescent="0.3">
      <c r="A233" s="11" t="s">
        <v>67</v>
      </c>
      <c r="B233" s="11" t="s">
        <v>67</v>
      </c>
      <c r="C233" s="11" t="s">
        <v>67</v>
      </c>
      <c r="D233" s="11" t="s">
        <v>67</v>
      </c>
      <c r="E233" s="11" t="s">
        <v>67</v>
      </c>
      <c r="F233" s="11" t="s">
        <v>67</v>
      </c>
      <c r="G233" s="11" t="s">
        <v>67</v>
      </c>
      <c r="H233" s="11" t="s">
        <v>67</v>
      </c>
      <c r="I233" s="11" t="s">
        <v>67</v>
      </c>
      <c r="J233" s="11" t="s">
        <v>67</v>
      </c>
      <c r="K233" s="11" t="s">
        <v>67</v>
      </c>
      <c r="L233" s="11" t="s">
        <v>67</v>
      </c>
      <c r="M233" s="11" t="s">
        <v>67</v>
      </c>
      <c r="N233" s="11" t="s">
        <v>67</v>
      </c>
      <c r="O233" s="11" t="s">
        <v>67</v>
      </c>
    </row>
    <row r="234" spans="1:15" outlineLevel="1" x14ac:dyDescent="0.3">
      <c r="A234" s="11" t="s">
        <v>67</v>
      </c>
      <c r="B234" s="11" t="s">
        <v>67</v>
      </c>
      <c r="C234" s="11" t="s">
        <v>67</v>
      </c>
      <c r="D234" s="11" t="s">
        <v>67</v>
      </c>
      <c r="E234" s="11" t="s">
        <v>67</v>
      </c>
      <c r="F234" s="11" t="s">
        <v>67</v>
      </c>
      <c r="G234" s="11" t="s">
        <v>67</v>
      </c>
      <c r="H234" s="11" t="s">
        <v>67</v>
      </c>
      <c r="I234" s="11" t="s">
        <v>67</v>
      </c>
      <c r="J234" s="11" t="s">
        <v>67</v>
      </c>
      <c r="K234" s="11" t="s">
        <v>67</v>
      </c>
      <c r="L234" s="11" t="s">
        <v>67</v>
      </c>
      <c r="M234" s="11" t="s">
        <v>67</v>
      </c>
      <c r="N234" s="11" t="s">
        <v>67</v>
      </c>
      <c r="O234" s="11" t="s">
        <v>67</v>
      </c>
    </row>
    <row r="235" spans="1:15" ht="46.8" outlineLevel="1" x14ac:dyDescent="0.3">
      <c r="A235" s="1" t="s">
        <v>1</v>
      </c>
      <c r="B235" s="1" t="s">
        <v>2</v>
      </c>
      <c r="C235" s="1" t="s">
        <v>3</v>
      </c>
      <c r="D235" s="1" t="s">
        <v>4</v>
      </c>
      <c r="E235" s="1" t="s">
        <v>5</v>
      </c>
      <c r="F235" s="1" t="s">
        <v>6</v>
      </c>
      <c r="G235" s="1" t="s">
        <v>7</v>
      </c>
      <c r="H235" s="1" t="s">
        <v>8</v>
      </c>
      <c r="I235" s="1" t="s">
        <v>9</v>
      </c>
      <c r="J235" s="1" t="s">
        <v>10</v>
      </c>
      <c r="K235" s="1" t="s">
        <v>11</v>
      </c>
      <c r="L235" s="1" t="s">
        <v>12</v>
      </c>
      <c r="M235" s="1" t="s">
        <v>13</v>
      </c>
      <c r="N235" s="1" t="s">
        <v>14</v>
      </c>
      <c r="O235" s="1" t="s">
        <v>15</v>
      </c>
    </row>
    <row r="236" spans="1:15" outlineLevel="1" x14ac:dyDescent="0.3">
      <c r="A236" s="2">
        <f>1</f>
        <v>1</v>
      </c>
      <c r="B236" s="2" t="s">
        <v>63</v>
      </c>
      <c r="C236" s="3">
        <v>2100</v>
      </c>
      <c r="D236" s="3">
        <v>9.5454545454545467</v>
      </c>
      <c r="E236" s="2" t="s">
        <v>17</v>
      </c>
      <c r="F236" s="2" t="s">
        <v>24</v>
      </c>
      <c r="G236" s="3">
        <v>11.931818181818183</v>
      </c>
      <c r="H236" s="3">
        <v>1.3</v>
      </c>
      <c r="I236" s="3">
        <v>4</v>
      </c>
      <c r="J236" s="3">
        <v>0.31801004242500658</v>
      </c>
      <c r="K236" s="3">
        <v>7.0863400783054766</v>
      </c>
      <c r="L236" s="4">
        <v>16</v>
      </c>
      <c r="M236" s="4">
        <v>16</v>
      </c>
      <c r="N236" s="5">
        <v>1.5</v>
      </c>
      <c r="O236" s="5">
        <v>2.5</v>
      </c>
    </row>
    <row r="237" spans="1:15" outlineLevel="1" x14ac:dyDescent="0.3">
      <c r="A237" s="6">
        <f>2</f>
        <v>2</v>
      </c>
      <c r="B237" s="6" t="s">
        <v>63</v>
      </c>
      <c r="C237" s="7">
        <v>2400</v>
      </c>
      <c r="D237" s="7">
        <v>10.90909090909091</v>
      </c>
      <c r="E237" s="6" t="s">
        <v>17</v>
      </c>
      <c r="F237" s="6" t="s">
        <v>24</v>
      </c>
      <c r="G237" s="7">
        <v>13.636363636363637</v>
      </c>
      <c r="H237" s="7">
        <v>1.3</v>
      </c>
      <c r="I237" s="7">
        <v>4</v>
      </c>
      <c r="J237" s="7">
        <v>0.19446474999052657</v>
      </c>
      <c r="K237" s="7">
        <v>5.0442147662586336</v>
      </c>
      <c r="L237" s="8">
        <v>16</v>
      </c>
      <c r="M237" s="8">
        <v>16</v>
      </c>
      <c r="N237" s="9">
        <v>1.5</v>
      </c>
      <c r="O237" s="9">
        <v>2.5</v>
      </c>
    </row>
    <row r="238" spans="1:15" outlineLevel="1" x14ac:dyDescent="0.3">
      <c r="A238" s="2">
        <f>3</f>
        <v>3</v>
      </c>
      <c r="B238" s="2" t="s">
        <v>63</v>
      </c>
      <c r="C238" s="3">
        <v>2400</v>
      </c>
      <c r="D238" s="3">
        <v>10.90909090909091</v>
      </c>
      <c r="E238" s="2" t="s">
        <v>17</v>
      </c>
      <c r="F238" s="2" t="s">
        <v>24</v>
      </c>
      <c r="G238" s="3">
        <v>13.636363636363637</v>
      </c>
      <c r="H238" s="3">
        <v>1.3</v>
      </c>
      <c r="I238" s="3">
        <v>4</v>
      </c>
      <c r="J238" s="3">
        <v>0.19935510558205605</v>
      </c>
      <c r="K238" s="3">
        <v>4.8669554067199652</v>
      </c>
      <c r="L238" s="4">
        <v>16</v>
      </c>
      <c r="M238" s="4">
        <v>16</v>
      </c>
      <c r="N238" s="5">
        <v>1.5</v>
      </c>
      <c r="O238" s="5">
        <v>2.5</v>
      </c>
    </row>
    <row r="239" spans="1:15" outlineLevel="1" x14ac:dyDescent="0.3">
      <c r="A239" s="6">
        <f>4</f>
        <v>4</v>
      </c>
      <c r="B239" s="6" t="s">
        <v>63</v>
      </c>
      <c r="C239" s="7">
        <v>1200</v>
      </c>
      <c r="D239" s="7">
        <v>5.454545454545455</v>
      </c>
      <c r="E239" s="6" t="s">
        <v>17</v>
      </c>
      <c r="F239" s="6" t="s">
        <v>24</v>
      </c>
      <c r="G239" s="7">
        <v>6.8181818181818183</v>
      </c>
      <c r="H239" s="7">
        <v>1.3</v>
      </c>
      <c r="I239" s="7">
        <v>4</v>
      </c>
      <c r="J239" s="7">
        <v>0.18309174437141024</v>
      </c>
      <c r="K239" s="7">
        <v>5.9127907146989802</v>
      </c>
      <c r="L239" s="8">
        <v>10</v>
      </c>
      <c r="M239" s="8">
        <v>10</v>
      </c>
      <c r="N239" s="9">
        <v>2.5</v>
      </c>
      <c r="O239" s="9">
        <v>2.5</v>
      </c>
    </row>
    <row r="240" spans="1:15" outlineLevel="1" x14ac:dyDescent="0.3">
      <c r="A240" s="2">
        <f>5</f>
        <v>5</v>
      </c>
      <c r="B240" s="2" t="s">
        <v>63</v>
      </c>
      <c r="C240" s="3">
        <v>1500</v>
      </c>
      <c r="D240" s="3">
        <v>6.8181818181818183</v>
      </c>
      <c r="E240" s="2" t="s">
        <v>17</v>
      </c>
      <c r="F240" s="2" t="s">
        <v>24</v>
      </c>
      <c r="G240" s="3">
        <v>12.626262626262626</v>
      </c>
      <c r="H240" s="3">
        <v>1.3</v>
      </c>
      <c r="I240" s="3">
        <v>4</v>
      </c>
      <c r="J240" s="3">
        <v>1.1733705598001962</v>
      </c>
      <c r="K240" s="3">
        <v>21.464621328023618</v>
      </c>
      <c r="L240" s="4">
        <v>16</v>
      </c>
      <c r="M240" s="4">
        <v>16</v>
      </c>
      <c r="N240" s="5">
        <v>1.5</v>
      </c>
      <c r="O240" s="5">
        <v>2.5</v>
      </c>
    </row>
    <row r="241" spans="1:15" outlineLevel="1" x14ac:dyDescent="0.3">
      <c r="A241" s="6">
        <f>6</f>
        <v>6</v>
      </c>
      <c r="B241" s="6" t="s">
        <v>63</v>
      </c>
      <c r="C241" s="7">
        <v>1500</v>
      </c>
      <c r="D241" s="7">
        <v>6.8181818181818183</v>
      </c>
      <c r="E241" s="6" t="s">
        <v>17</v>
      </c>
      <c r="F241" s="6" t="s">
        <v>24</v>
      </c>
      <c r="G241" s="7">
        <v>12.626262626262626</v>
      </c>
      <c r="H241" s="7">
        <v>1.3</v>
      </c>
      <c r="I241" s="7">
        <v>4</v>
      </c>
      <c r="J241" s="7">
        <v>1.1315799572036969</v>
      </c>
      <c r="K241" s="7">
        <v>20.501447439609205</v>
      </c>
      <c r="L241" s="8">
        <v>16</v>
      </c>
      <c r="M241" s="8">
        <v>16</v>
      </c>
      <c r="N241" s="9">
        <v>1.5</v>
      </c>
      <c r="O241" s="9">
        <v>2.5</v>
      </c>
    </row>
    <row r="242" spans="1:15" outlineLevel="1" x14ac:dyDescent="0.3">
      <c r="A242" s="2">
        <f>7</f>
        <v>7</v>
      </c>
      <c r="B242" s="2" t="s">
        <v>63</v>
      </c>
      <c r="C242" s="3">
        <v>1500</v>
      </c>
      <c r="D242" s="3">
        <v>6.8181818181818183</v>
      </c>
      <c r="E242" s="2" t="s">
        <v>17</v>
      </c>
      <c r="F242" s="2" t="s">
        <v>24</v>
      </c>
      <c r="G242" s="3">
        <v>12.626262626262626</v>
      </c>
      <c r="H242" s="3">
        <v>1.3</v>
      </c>
      <c r="I242" s="3">
        <v>4</v>
      </c>
      <c r="J242" s="3">
        <v>1.0730612287515169</v>
      </c>
      <c r="K242" s="3">
        <v>19.422473551195708</v>
      </c>
      <c r="L242" s="4">
        <v>16</v>
      </c>
      <c r="M242" s="4">
        <v>16</v>
      </c>
      <c r="N242" s="5">
        <v>1.5</v>
      </c>
      <c r="O242" s="5">
        <v>2.5</v>
      </c>
    </row>
    <row r="243" spans="1:15" outlineLevel="1" x14ac:dyDescent="0.3">
      <c r="A243" s="6">
        <f>8</f>
        <v>8</v>
      </c>
      <c r="B243" s="6" t="s">
        <v>63</v>
      </c>
      <c r="C243" s="7">
        <v>1500</v>
      </c>
      <c r="D243" s="7">
        <v>6.8181818181818183</v>
      </c>
      <c r="E243" s="6" t="s">
        <v>17</v>
      </c>
      <c r="F243" s="6" t="s">
        <v>24</v>
      </c>
      <c r="G243" s="7">
        <v>12.626262626262626</v>
      </c>
      <c r="H243" s="7">
        <v>1.3</v>
      </c>
      <c r="I243" s="7">
        <v>4</v>
      </c>
      <c r="J243" s="7">
        <v>1.006182681948852</v>
      </c>
      <c r="K243" s="7">
        <v>18.343499662779507</v>
      </c>
      <c r="L243" s="8">
        <v>16</v>
      </c>
      <c r="M243" s="8">
        <v>16</v>
      </c>
      <c r="N243" s="9">
        <v>1.5</v>
      </c>
      <c r="O243" s="9">
        <v>2.5</v>
      </c>
    </row>
    <row r="244" spans="1:15" outlineLevel="1" x14ac:dyDescent="0.3">
      <c r="A244" s="2">
        <f>9</f>
        <v>9</v>
      </c>
      <c r="B244" s="2" t="s">
        <v>63</v>
      </c>
      <c r="C244" s="3">
        <v>1500</v>
      </c>
      <c r="D244" s="3">
        <v>6.8181818181818183</v>
      </c>
      <c r="E244" s="2" t="s">
        <v>17</v>
      </c>
      <c r="F244" s="2" t="s">
        <v>24</v>
      </c>
      <c r="G244" s="3">
        <v>12.626262626262626</v>
      </c>
      <c r="H244" s="3">
        <v>1.3</v>
      </c>
      <c r="I244" s="3">
        <v>4</v>
      </c>
      <c r="J244" s="3">
        <v>0.98211224109368012</v>
      </c>
      <c r="K244" s="3">
        <v>18.194460684209908</v>
      </c>
      <c r="L244" s="4">
        <v>16</v>
      </c>
      <c r="M244" s="4">
        <v>16</v>
      </c>
      <c r="N244" s="5">
        <v>1.5</v>
      </c>
      <c r="O244" s="5">
        <v>2.5</v>
      </c>
    </row>
    <row r="245" spans="1:15" outlineLevel="1" x14ac:dyDescent="0.3">
      <c r="A245" s="6">
        <f>10</f>
        <v>10</v>
      </c>
      <c r="B245" s="6" t="s">
        <v>63</v>
      </c>
      <c r="C245" s="7">
        <v>1500</v>
      </c>
      <c r="D245" s="7">
        <v>6.8181818181818183</v>
      </c>
      <c r="E245" s="6" t="s">
        <v>17</v>
      </c>
      <c r="F245" s="6" t="s">
        <v>24</v>
      </c>
      <c r="G245" s="7">
        <v>12.626262626262626</v>
      </c>
      <c r="H245" s="7">
        <v>1.3</v>
      </c>
      <c r="I245" s="7">
        <v>4</v>
      </c>
      <c r="J245" s="7">
        <v>1.0406297167388754</v>
      </c>
      <c r="K245" s="7">
        <v>19.273411473248981</v>
      </c>
      <c r="L245" s="8">
        <v>16</v>
      </c>
      <c r="M245" s="8">
        <v>16</v>
      </c>
      <c r="N245" s="9">
        <v>1.5</v>
      </c>
      <c r="O245" s="9">
        <v>2.5</v>
      </c>
    </row>
    <row r="246" spans="1:15" outlineLevel="1" x14ac:dyDescent="0.3">
      <c r="A246" s="2">
        <f>11</f>
        <v>11</v>
      </c>
      <c r="B246" s="2" t="s">
        <v>63</v>
      </c>
      <c r="C246" s="3">
        <v>1500</v>
      </c>
      <c r="D246" s="3">
        <v>6.8181818181818183</v>
      </c>
      <c r="E246" s="2" t="s">
        <v>17</v>
      </c>
      <c r="F246" s="2" t="s">
        <v>24</v>
      </c>
      <c r="G246" s="3">
        <v>12.626262626262626</v>
      </c>
      <c r="H246" s="3">
        <v>1.3</v>
      </c>
      <c r="I246" s="3">
        <v>4</v>
      </c>
      <c r="J246" s="3">
        <v>1.0824213215810408</v>
      </c>
      <c r="K246" s="3">
        <v>20.236608461039836</v>
      </c>
      <c r="L246" s="4">
        <v>16</v>
      </c>
      <c r="M246" s="4">
        <v>16</v>
      </c>
      <c r="N246" s="5">
        <v>1.5</v>
      </c>
      <c r="O246" s="5">
        <v>2.5</v>
      </c>
    </row>
    <row r="248" spans="1:15" x14ac:dyDescent="0.3">
      <c r="A248" s="11" t="s">
        <v>43</v>
      </c>
      <c r="B248" s="11" t="s">
        <v>43</v>
      </c>
      <c r="C248" s="11" t="s">
        <v>43</v>
      </c>
      <c r="D248" s="11" t="s">
        <v>43</v>
      </c>
      <c r="E248" s="11" t="s">
        <v>43</v>
      </c>
      <c r="F248" s="11" t="s">
        <v>43</v>
      </c>
      <c r="G248" s="11" t="s">
        <v>43</v>
      </c>
      <c r="H248" s="11" t="s">
        <v>43</v>
      </c>
      <c r="I248" s="11" t="s">
        <v>43</v>
      </c>
      <c r="J248" s="11" t="s">
        <v>43</v>
      </c>
      <c r="K248" s="11" t="s">
        <v>43</v>
      </c>
      <c r="L248" s="11" t="s">
        <v>43</v>
      </c>
      <c r="M248" s="11" t="s">
        <v>43</v>
      </c>
      <c r="N248" s="11" t="s">
        <v>43</v>
      </c>
      <c r="O248" s="11" t="s">
        <v>43</v>
      </c>
    </row>
    <row r="249" spans="1:15" x14ac:dyDescent="0.3">
      <c r="A249" s="11" t="s">
        <v>43</v>
      </c>
      <c r="B249" s="11" t="s">
        <v>43</v>
      </c>
      <c r="C249" s="11" t="s">
        <v>43</v>
      </c>
      <c r="D249" s="11" t="s">
        <v>43</v>
      </c>
      <c r="E249" s="11" t="s">
        <v>43</v>
      </c>
      <c r="F249" s="11" t="s">
        <v>43</v>
      </c>
      <c r="G249" s="11" t="s">
        <v>43</v>
      </c>
      <c r="H249" s="11" t="s">
        <v>43</v>
      </c>
      <c r="I249" s="11" t="s">
        <v>43</v>
      </c>
      <c r="J249" s="11" t="s">
        <v>43</v>
      </c>
      <c r="K249" s="11" t="s">
        <v>43</v>
      </c>
      <c r="L249" s="11" t="s">
        <v>43</v>
      </c>
      <c r="M249" s="11" t="s">
        <v>43</v>
      </c>
      <c r="N249" s="11" t="s">
        <v>43</v>
      </c>
      <c r="O249" s="11" t="s">
        <v>43</v>
      </c>
    </row>
    <row r="250" spans="1:15" x14ac:dyDescent="0.3">
      <c r="A250" s="11" t="s">
        <v>43</v>
      </c>
      <c r="B250" s="11" t="s">
        <v>43</v>
      </c>
      <c r="C250" s="11" t="s">
        <v>43</v>
      </c>
      <c r="D250" s="11" t="s">
        <v>43</v>
      </c>
      <c r="E250" s="11" t="s">
        <v>43</v>
      </c>
      <c r="F250" s="11" t="s">
        <v>43</v>
      </c>
      <c r="G250" s="11" t="s">
        <v>43</v>
      </c>
      <c r="H250" s="11" t="s">
        <v>43</v>
      </c>
      <c r="I250" s="11" t="s">
        <v>43</v>
      </c>
      <c r="J250" s="11" t="s">
        <v>43</v>
      </c>
      <c r="K250" s="11" t="s">
        <v>43</v>
      </c>
      <c r="L250" s="11" t="s">
        <v>43</v>
      </c>
      <c r="M250" s="11" t="s">
        <v>43</v>
      </c>
      <c r="N250" s="11" t="s">
        <v>43</v>
      </c>
      <c r="O250" s="11" t="s">
        <v>43</v>
      </c>
    </row>
    <row r="251" spans="1:15" ht="46.8" x14ac:dyDescent="0.3">
      <c r="A251" s="1" t="s">
        <v>1</v>
      </c>
      <c r="B251" s="1" t="s">
        <v>2</v>
      </c>
      <c r="C251" s="1" t="s">
        <v>3</v>
      </c>
      <c r="D251" s="1" t="s">
        <v>4</v>
      </c>
      <c r="E251" s="1" t="s">
        <v>5</v>
      </c>
      <c r="F251" s="1" t="s">
        <v>6</v>
      </c>
      <c r="G251" s="1" t="s">
        <v>7</v>
      </c>
      <c r="H251" s="1" t="s">
        <v>8</v>
      </c>
      <c r="I251" s="1" t="s">
        <v>9</v>
      </c>
      <c r="J251" s="1" t="s">
        <v>10</v>
      </c>
      <c r="K251" s="1" t="s">
        <v>11</v>
      </c>
      <c r="L251" s="1" t="s">
        <v>12</v>
      </c>
      <c r="M251" s="1" t="s">
        <v>13</v>
      </c>
      <c r="N251" s="1" t="s">
        <v>14</v>
      </c>
      <c r="O251" s="1" t="s">
        <v>15</v>
      </c>
    </row>
    <row r="252" spans="1:15" x14ac:dyDescent="0.3">
      <c r="A252" s="2" t="s">
        <v>33</v>
      </c>
      <c r="B252" s="2" t="s">
        <v>45</v>
      </c>
      <c r="C252" s="3">
        <v>19505</v>
      </c>
      <c r="D252" s="3">
        <f>C252/(380*SQRT(3))</f>
        <v>29.634781580378029</v>
      </c>
      <c r="E252" s="2" t="s">
        <v>35</v>
      </c>
      <c r="F252" s="2" t="s">
        <v>18</v>
      </c>
      <c r="G252" s="3">
        <v>36.40844594160729</v>
      </c>
      <c r="H252" s="3">
        <v>1.3</v>
      </c>
      <c r="I252" s="3">
        <v>4</v>
      </c>
      <c r="J252" s="3">
        <v>2.4681746482383549</v>
      </c>
      <c r="K252" s="3">
        <v>28.905459952395024</v>
      </c>
      <c r="L252" s="4">
        <v>40</v>
      </c>
      <c r="M252" s="4">
        <v>40</v>
      </c>
      <c r="N252" s="5">
        <v>10</v>
      </c>
      <c r="O252" s="5">
        <v>10</v>
      </c>
    </row>
    <row r="253" spans="1:15" x14ac:dyDescent="0.3">
      <c r="A253" s="6" t="s">
        <v>36</v>
      </c>
      <c r="B253" s="6" t="s">
        <v>44</v>
      </c>
      <c r="C253" s="7">
        <v>20614.999999999996</v>
      </c>
      <c r="D253" s="7">
        <f>C253/(380*SQRT(3))</f>
        <v>31.321252103537194</v>
      </c>
      <c r="E253" s="6" t="s">
        <v>35</v>
      </c>
      <c r="F253" s="6" t="s">
        <v>18</v>
      </c>
      <c r="G253" s="7">
        <v>38.480395441488554</v>
      </c>
      <c r="H253" s="7">
        <v>1.3</v>
      </c>
      <c r="I253" s="7">
        <v>4</v>
      </c>
      <c r="J253" s="7">
        <v>2.3888602646832475</v>
      </c>
      <c r="K253" s="7">
        <v>26.184511056153021</v>
      </c>
      <c r="L253" s="8">
        <v>40</v>
      </c>
      <c r="M253" s="8">
        <v>40</v>
      </c>
      <c r="N253" s="9">
        <v>6</v>
      </c>
      <c r="O253" s="9">
        <v>10</v>
      </c>
    </row>
    <row r="254" spans="1:15" x14ac:dyDescent="0.3">
      <c r="A254" s="2" t="s">
        <v>81</v>
      </c>
      <c r="B254" s="2" t="s">
        <v>82</v>
      </c>
      <c r="C254" s="3">
        <v>38209.999999999985</v>
      </c>
      <c r="D254" s="3">
        <f>C254/(380*SQRT(3))</f>
        <v>58.054088909830512</v>
      </c>
      <c r="E254" s="2" t="s">
        <v>35</v>
      </c>
      <c r="F254" s="2" t="s">
        <v>18</v>
      </c>
      <c r="G254" s="3">
        <v>66.347530182663448</v>
      </c>
      <c r="H254" s="3">
        <v>1.3</v>
      </c>
      <c r="I254" s="3">
        <v>4</v>
      </c>
      <c r="J254" s="3">
        <v>3.3094656259319972</v>
      </c>
      <c r="K254" s="3">
        <v>29.445633938138187</v>
      </c>
      <c r="L254" s="4">
        <v>70</v>
      </c>
      <c r="M254" s="4">
        <v>70</v>
      </c>
      <c r="N254" s="5">
        <v>16</v>
      </c>
      <c r="O254" s="5">
        <v>16</v>
      </c>
    </row>
    <row r="257" spans="1:15" outlineLevel="1" x14ac:dyDescent="0.3">
      <c r="A257" s="11" t="s">
        <v>20</v>
      </c>
      <c r="B257" s="11" t="s">
        <v>20</v>
      </c>
      <c r="C257" s="11" t="s">
        <v>20</v>
      </c>
      <c r="D257" s="11" t="s">
        <v>20</v>
      </c>
      <c r="E257" s="11" t="s">
        <v>20</v>
      </c>
      <c r="F257" s="11" t="s">
        <v>20</v>
      </c>
      <c r="G257" s="11" t="s">
        <v>20</v>
      </c>
      <c r="H257" s="11" t="s">
        <v>20</v>
      </c>
      <c r="I257" s="11" t="s">
        <v>20</v>
      </c>
      <c r="J257" s="11" t="s">
        <v>20</v>
      </c>
      <c r="K257" s="11" t="s">
        <v>20</v>
      </c>
      <c r="L257" s="11" t="s">
        <v>20</v>
      </c>
      <c r="M257" s="11" t="s">
        <v>20</v>
      </c>
      <c r="N257" s="11" t="s">
        <v>20</v>
      </c>
      <c r="O257" s="11" t="s">
        <v>20</v>
      </c>
    </row>
    <row r="258" spans="1:15" outlineLevel="1" x14ac:dyDescent="0.3">
      <c r="A258" s="11" t="s">
        <v>20</v>
      </c>
      <c r="B258" s="11" t="s">
        <v>20</v>
      </c>
      <c r="C258" s="11" t="s">
        <v>20</v>
      </c>
      <c r="D258" s="11" t="s">
        <v>20</v>
      </c>
      <c r="E258" s="11" t="s">
        <v>20</v>
      </c>
      <c r="F258" s="11" t="s">
        <v>20</v>
      </c>
      <c r="G258" s="11" t="s">
        <v>20</v>
      </c>
      <c r="H258" s="11" t="s">
        <v>20</v>
      </c>
      <c r="I258" s="11" t="s">
        <v>20</v>
      </c>
      <c r="J258" s="11" t="s">
        <v>20</v>
      </c>
      <c r="K258" s="11" t="s">
        <v>20</v>
      </c>
      <c r="L258" s="11" t="s">
        <v>20</v>
      </c>
      <c r="M258" s="11" t="s">
        <v>20</v>
      </c>
      <c r="N258" s="11" t="s">
        <v>20</v>
      </c>
      <c r="O258" s="11" t="s">
        <v>20</v>
      </c>
    </row>
    <row r="259" spans="1:15" outlineLevel="1" x14ac:dyDescent="0.3">
      <c r="A259" s="11" t="s">
        <v>20</v>
      </c>
      <c r="B259" s="11" t="s">
        <v>20</v>
      </c>
      <c r="C259" s="11" t="s">
        <v>20</v>
      </c>
      <c r="D259" s="11" t="s">
        <v>20</v>
      </c>
      <c r="E259" s="11" t="s">
        <v>20</v>
      </c>
      <c r="F259" s="11" t="s">
        <v>20</v>
      </c>
      <c r="G259" s="11" t="s">
        <v>20</v>
      </c>
      <c r="H259" s="11" t="s">
        <v>20</v>
      </c>
      <c r="I259" s="11" t="s">
        <v>20</v>
      </c>
      <c r="J259" s="11" t="s">
        <v>20</v>
      </c>
      <c r="K259" s="11" t="s">
        <v>20</v>
      </c>
      <c r="L259" s="11" t="s">
        <v>20</v>
      </c>
      <c r="M259" s="11" t="s">
        <v>20</v>
      </c>
      <c r="N259" s="11" t="s">
        <v>20</v>
      </c>
      <c r="O259" s="11" t="s">
        <v>20</v>
      </c>
    </row>
    <row r="260" spans="1:15" ht="46.8" outlineLevel="1" x14ac:dyDescent="0.3">
      <c r="A260" s="1" t="s">
        <v>1</v>
      </c>
      <c r="B260" s="1" t="s">
        <v>2</v>
      </c>
      <c r="C260" s="1" t="s">
        <v>3</v>
      </c>
      <c r="D260" s="1" t="s">
        <v>4</v>
      </c>
      <c r="E260" s="1" t="s">
        <v>5</v>
      </c>
      <c r="F260" s="1" t="s">
        <v>6</v>
      </c>
      <c r="G260" s="1" t="s">
        <v>7</v>
      </c>
      <c r="H260" s="1" t="s">
        <v>8</v>
      </c>
      <c r="I260" s="1" t="s">
        <v>9</v>
      </c>
      <c r="J260" s="1" t="s">
        <v>10</v>
      </c>
      <c r="K260" s="1" t="s">
        <v>11</v>
      </c>
      <c r="L260" s="1" t="s">
        <v>12</v>
      </c>
      <c r="M260" s="1" t="s">
        <v>13</v>
      </c>
      <c r="N260" s="1" t="s">
        <v>14</v>
      </c>
      <c r="O260" s="1" t="s">
        <v>15</v>
      </c>
    </row>
    <row r="261" spans="1:15" outlineLevel="1" x14ac:dyDescent="0.3">
      <c r="A261" s="2">
        <f>1</f>
        <v>1</v>
      </c>
      <c r="B261" s="2" t="s">
        <v>16</v>
      </c>
      <c r="C261" s="3">
        <v>4195</v>
      </c>
      <c r="D261" s="3">
        <v>19.06818181818182</v>
      </c>
      <c r="E261" s="2" t="s">
        <v>17</v>
      </c>
      <c r="F261" s="2" t="s">
        <v>18</v>
      </c>
      <c r="G261" s="3">
        <v>27.240259740259745</v>
      </c>
      <c r="H261" s="3">
        <v>1.3</v>
      </c>
      <c r="I261" s="3">
        <v>4</v>
      </c>
      <c r="J261" s="3">
        <v>2.0343663835621451</v>
      </c>
      <c r="K261" s="3">
        <v>21.663207036387508</v>
      </c>
      <c r="L261" s="4">
        <v>32</v>
      </c>
      <c r="M261" s="4">
        <v>32</v>
      </c>
      <c r="N261" s="5">
        <v>4</v>
      </c>
      <c r="O261" s="5">
        <v>4</v>
      </c>
    </row>
    <row r="262" spans="1:15" outlineLevel="1" x14ac:dyDescent="0.3">
      <c r="A262" s="6">
        <f>2</f>
        <v>2</v>
      </c>
      <c r="B262" s="6" t="s">
        <v>16</v>
      </c>
      <c r="C262" s="7">
        <v>815</v>
      </c>
      <c r="D262" s="7">
        <v>3.7045454545454546</v>
      </c>
      <c r="E262" s="6" t="s">
        <v>17</v>
      </c>
      <c r="F262" s="6" t="s">
        <v>18</v>
      </c>
      <c r="G262" s="7">
        <v>5.292207792207793</v>
      </c>
      <c r="H262" s="7">
        <v>1.3</v>
      </c>
      <c r="I262" s="7">
        <v>4</v>
      </c>
      <c r="J262" s="7">
        <v>0.34667250181168008</v>
      </c>
      <c r="K262" s="7">
        <v>19.068207036387509</v>
      </c>
      <c r="L262" s="8">
        <v>10</v>
      </c>
      <c r="M262" s="8">
        <v>20</v>
      </c>
      <c r="N262" s="9">
        <v>2.5</v>
      </c>
      <c r="O262" s="9">
        <v>4</v>
      </c>
    </row>
    <row r="263" spans="1:15" outlineLevel="1" x14ac:dyDescent="0.3">
      <c r="A263" s="2">
        <f>3</f>
        <v>3</v>
      </c>
      <c r="B263" s="2" t="s">
        <v>16</v>
      </c>
      <c r="C263" s="3">
        <v>815</v>
      </c>
      <c r="D263" s="3">
        <v>3.7045454545454546</v>
      </c>
      <c r="E263" s="2" t="s">
        <v>17</v>
      </c>
      <c r="F263" s="2" t="s">
        <v>18</v>
      </c>
      <c r="G263" s="3">
        <v>5.292207792207793</v>
      </c>
      <c r="H263" s="3">
        <v>1.3</v>
      </c>
      <c r="I263" s="3">
        <v>4</v>
      </c>
      <c r="J263" s="3">
        <v>0.29746824688497903</v>
      </c>
      <c r="K263" s="3">
        <v>16.633207036387503</v>
      </c>
      <c r="L263" s="4">
        <v>10</v>
      </c>
      <c r="M263" s="4">
        <v>20</v>
      </c>
      <c r="N263" s="5">
        <v>2.5</v>
      </c>
      <c r="O263" s="5">
        <v>4</v>
      </c>
    </row>
    <row r="264" spans="1:15" outlineLevel="1" x14ac:dyDescent="0.3">
      <c r="A264" s="6">
        <f>4</f>
        <v>4</v>
      </c>
      <c r="B264" s="6" t="s">
        <v>16</v>
      </c>
      <c r="C264" s="7">
        <v>815</v>
      </c>
      <c r="D264" s="7">
        <v>3.7045454545454546</v>
      </c>
      <c r="E264" s="6" t="s">
        <v>17</v>
      </c>
      <c r="F264" s="6" t="s">
        <v>18</v>
      </c>
      <c r="G264" s="7">
        <v>5.292207792207793</v>
      </c>
      <c r="H264" s="7">
        <v>1.3</v>
      </c>
      <c r="I264" s="7">
        <v>4</v>
      </c>
      <c r="J264" s="7">
        <v>0.24350430001791917</v>
      </c>
      <c r="K264" s="7">
        <v>13.998207036387502</v>
      </c>
      <c r="L264" s="8">
        <v>10</v>
      </c>
      <c r="M264" s="8">
        <v>20</v>
      </c>
      <c r="N264" s="9">
        <v>2.5</v>
      </c>
      <c r="O264" s="9">
        <v>4</v>
      </c>
    </row>
    <row r="265" spans="1:15" outlineLevel="1" x14ac:dyDescent="0.3">
      <c r="A265" s="2">
        <f>5</f>
        <v>5</v>
      </c>
      <c r="B265" s="2" t="s">
        <v>16</v>
      </c>
      <c r="C265" s="3">
        <v>815</v>
      </c>
      <c r="D265" s="3">
        <v>3.7045454545454546</v>
      </c>
      <c r="E265" s="2" t="s">
        <v>17</v>
      </c>
      <c r="F265" s="2" t="s">
        <v>18</v>
      </c>
      <c r="G265" s="3">
        <v>5.292207792207793</v>
      </c>
      <c r="H265" s="3">
        <v>1.3</v>
      </c>
      <c r="I265" s="3">
        <v>4</v>
      </c>
      <c r="J265" s="3">
        <v>0.19014621634023413</v>
      </c>
      <c r="K265" s="3">
        <v>11.463207036387544</v>
      </c>
      <c r="L265" s="4">
        <v>10</v>
      </c>
      <c r="M265" s="4">
        <v>20</v>
      </c>
      <c r="N265" s="5">
        <v>2.5</v>
      </c>
      <c r="O265" s="5">
        <v>4</v>
      </c>
    </row>
    <row r="266" spans="1:15" outlineLevel="1" x14ac:dyDescent="0.3">
      <c r="A266" s="6">
        <f>6</f>
        <v>6</v>
      </c>
      <c r="B266" s="6" t="s">
        <v>16</v>
      </c>
      <c r="C266" s="7">
        <v>815</v>
      </c>
      <c r="D266" s="7">
        <v>3.7045454545454546</v>
      </c>
      <c r="E266" s="6" t="s">
        <v>17</v>
      </c>
      <c r="F266" s="6" t="s">
        <v>18</v>
      </c>
      <c r="G266" s="7">
        <v>5.292207792207793</v>
      </c>
      <c r="H266" s="7">
        <v>1.3</v>
      </c>
      <c r="I266" s="7">
        <v>4</v>
      </c>
      <c r="J266" s="7">
        <v>0.16598783533113257</v>
      </c>
      <c r="K266" s="7">
        <v>10.315461622065566</v>
      </c>
      <c r="L266" s="8">
        <v>10</v>
      </c>
      <c r="M266" s="8">
        <v>20</v>
      </c>
      <c r="N266" s="9">
        <v>2.5</v>
      </c>
      <c r="O266" s="9">
        <v>4</v>
      </c>
    </row>
    <row r="267" spans="1:15" outlineLevel="1" x14ac:dyDescent="0.3">
      <c r="A267" s="2">
        <f>7</f>
        <v>7</v>
      </c>
      <c r="B267" s="2" t="s">
        <v>16</v>
      </c>
      <c r="C267" s="3">
        <v>815</v>
      </c>
      <c r="D267" s="3">
        <v>3.7045454545454546</v>
      </c>
      <c r="E267" s="2" t="s">
        <v>17</v>
      </c>
      <c r="F267" s="2" t="s">
        <v>18</v>
      </c>
      <c r="G267" s="3">
        <v>5.292207792207793</v>
      </c>
      <c r="H267" s="3">
        <v>1.3</v>
      </c>
      <c r="I267" s="3">
        <v>4</v>
      </c>
      <c r="J267" s="3">
        <v>0.21471523719063665</v>
      </c>
      <c r="K267" s="3">
        <v>12.630461622065571</v>
      </c>
      <c r="L267" s="4">
        <v>10</v>
      </c>
      <c r="M267" s="4">
        <v>20</v>
      </c>
      <c r="N267" s="5">
        <v>2.5</v>
      </c>
      <c r="O267" s="5">
        <v>4</v>
      </c>
    </row>
    <row r="268" spans="1:15" outlineLevel="1" x14ac:dyDescent="0.3">
      <c r="A268" s="6">
        <f>8</f>
        <v>8</v>
      </c>
      <c r="B268" s="6" t="s">
        <v>16</v>
      </c>
      <c r="C268" s="7">
        <v>815</v>
      </c>
      <c r="D268" s="7">
        <v>3.7045454545454546</v>
      </c>
      <c r="E268" s="6" t="s">
        <v>17</v>
      </c>
      <c r="F268" s="6" t="s">
        <v>18</v>
      </c>
      <c r="G268" s="7">
        <v>5.292207792207793</v>
      </c>
      <c r="H268" s="7">
        <v>1.3</v>
      </c>
      <c r="I268" s="7">
        <v>4</v>
      </c>
      <c r="J268" s="7">
        <v>0.27228303161212358</v>
      </c>
      <c r="K268" s="7">
        <v>15.36546162206554</v>
      </c>
      <c r="L268" s="8">
        <v>10</v>
      </c>
      <c r="M268" s="8">
        <v>20</v>
      </c>
      <c r="N268" s="9">
        <v>2.5</v>
      </c>
      <c r="O268" s="9">
        <v>4</v>
      </c>
    </row>
    <row r="269" spans="1:15" outlineLevel="1" x14ac:dyDescent="0.3">
      <c r="A269" s="2">
        <f>9</f>
        <v>9</v>
      </c>
      <c r="B269" s="2" t="s">
        <v>16</v>
      </c>
      <c r="C269" s="3">
        <v>815</v>
      </c>
      <c r="D269" s="3">
        <v>3.7045454545454546</v>
      </c>
      <c r="E269" s="2" t="s">
        <v>17</v>
      </c>
      <c r="F269" s="2" t="s">
        <v>18</v>
      </c>
      <c r="G269" s="3">
        <v>5.292207792207793</v>
      </c>
      <c r="H269" s="3">
        <v>1.3</v>
      </c>
      <c r="I269" s="3">
        <v>4</v>
      </c>
      <c r="J269" s="3">
        <v>0.32224829933413535</v>
      </c>
      <c r="K269" s="3">
        <v>17.740461622065524</v>
      </c>
      <c r="L269" s="4">
        <v>10</v>
      </c>
      <c r="M269" s="4">
        <v>20</v>
      </c>
      <c r="N269" s="5">
        <v>2.5</v>
      </c>
      <c r="O269" s="5">
        <v>4</v>
      </c>
    </row>
    <row r="270" spans="1:15" outlineLevel="1" x14ac:dyDescent="0.3">
      <c r="A270" s="6">
        <f>10</f>
        <v>10</v>
      </c>
      <c r="B270" s="6" t="s">
        <v>16</v>
      </c>
      <c r="C270" s="7">
        <v>815</v>
      </c>
      <c r="D270" s="7">
        <v>3.7045454545454546</v>
      </c>
      <c r="E270" s="6" t="s">
        <v>17</v>
      </c>
      <c r="F270" s="6" t="s">
        <v>18</v>
      </c>
      <c r="G270" s="7">
        <v>5.292207792207793</v>
      </c>
      <c r="H270" s="7">
        <v>1.3</v>
      </c>
      <c r="I270" s="7">
        <v>4</v>
      </c>
      <c r="J270" s="7">
        <v>0.37535204632104957</v>
      </c>
      <c r="K270" s="7">
        <v>20.335461622065502</v>
      </c>
      <c r="L270" s="8">
        <v>10</v>
      </c>
      <c r="M270" s="8">
        <v>20</v>
      </c>
      <c r="N270" s="9">
        <v>2.5</v>
      </c>
      <c r="O270" s="9">
        <v>4</v>
      </c>
    </row>
    <row r="271" spans="1:15" outlineLevel="1" x14ac:dyDescent="0.3">
      <c r="A271" s="2">
        <f>11</f>
        <v>11</v>
      </c>
      <c r="B271" s="2" t="s">
        <v>16</v>
      </c>
      <c r="C271" s="3">
        <v>815</v>
      </c>
      <c r="D271" s="3">
        <v>3.7045454545454546</v>
      </c>
      <c r="E271" s="2" t="s">
        <v>17</v>
      </c>
      <c r="F271" s="2" t="s">
        <v>18</v>
      </c>
      <c r="G271" s="3">
        <v>5.292207792207793</v>
      </c>
      <c r="H271" s="3">
        <v>1.3</v>
      </c>
      <c r="I271" s="3">
        <v>4</v>
      </c>
      <c r="J271" s="3">
        <v>0.4439162001268222</v>
      </c>
      <c r="K271" s="3">
        <v>24.23732105237292</v>
      </c>
      <c r="L271" s="4">
        <v>10</v>
      </c>
      <c r="M271" s="4">
        <v>20</v>
      </c>
      <c r="N271" s="5">
        <v>2.5</v>
      </c>
      <c r="O271" s="5">
        <v>4</v>
      </c>
    </row>
    <row r="272" spans="1:15" outlineLevel="1" x14ac:dyDescent="0.3">
      <c r="A272" s="6">
        <f>12</f>
        <v>12</v>
      </c>
      <c r="B272" s="6" t="s">
        <v>16</v>
      </c>
      <c r="C272" s="7">
        <v>4195</v>
      </c>
      <c r="D272" s="7">
        <v>19.06818181818182</v>
      </c>
      <c r="E272" s="6" t="s">
        <v>17</v>
      </c>
      <c r="F272" s="6" t="s">
        <v>18</v>
      </c>
      <c r="G272" s="7">
        <v>27.240259740259745</v>
      </c>
      <c r="H272" s="7">
        <v>1.3</v>
      </c>
      <c r="I272" s="7">
        <v>4</v>
      </c>
      <c r="J272" s="7">
        <v>1.9792775270621958</v>
      </c>
      <c r="K272" s="7">
        <v>20.907790902181844</v>
      </c>
      <c r="L272" s="8">
        <v>32</v>
      </c>
      <c r="M272" s="8">
        <v>32</v>
      </c>
      <c r="N272" s="9">
        <v>4</v>
      </c>
      <c r="O272" s="9">
        <v>4</v>
      </c>
    </row>
    <row r="273" spans="1:15" outlineLevel="1" x14ac:dyDescent="0.3">
      <c r="A273" s="2">
        <f>13</f>
        <v>13</v>
      </c>
      <c r="B273" s="2" t="s">
        <v>16</v>
      </c>
      <c r="C273" s="3">
        <v>815</v>
      </c>
      <c r="D273" s="3">
        <v>3.7045454545454546</v>
      </c>
      <c r="E273" s="2" t="s">
        <v>17</v>
      </c>
      <c r="F273" s="2" t="s">
        <v>18</v>
      </c>
      <c r="G273" s="3">
        <v>5.292207792207793</v>
      </c>
      <c r="H273" s="3">
        <v>1.3</v>
      </c>
      <c r="I273" s="3">
        <v>4</v>
      </c>
      <c r="J273" s="3">
        <v>0.33635006746552298</v>
      </c>
      <c r="K273" s="3">
        <v>18.312790902181845</v>
      </c>
      <c r="L273" s="4">
        <v>10</v>
      </c>
      <c r="M273" s="4">
        <v>20</v>
      </c>
      <c r="N273" s="5">
        <v>2.5</v>
      </c>
      <c r="O273" s="5">
        <v>4</v>
      </c>
    </row>
    <row r="274" spans="1:15" outlineLevel="1" x14ac:dyDescent="0.3">
      <c r="A274" s="6">
        <f>14</f>
        <v>14</v>
      </c>
      <c r="B274" s="6" t="s">
        <v>16</v>
      </c>
      <c r="C274" s="7">
        <v>815</v>
      </c>
      <c r="D274" s="7">
        <v>3.7045454545454546</v>
      </c>
      <c r="E274" s="6" t="s">
        <v>17</v>
      </c>
      <c r="F274" s="6" t="s">
        <v>18</v>
      </c>
      <c r="G274" s="7">
        <v>5.292207792207793</v>
      </c>
      <c r="H274" s="7">
        <v>1.3</v>
      </c>
      <c r="I274" s="7">
        <v>4</v>
      </c>
      <c r="J274" s="7">
        <v>0.2880990103407669</v>
      </c>
      <c r="K274" s="7">
        <v>15.917790902181849</v>
      </c>
      <c r="L274" s="8">
        <v>10</v>
      </c>
      <c r="M274" s="8">
        <v>20</v>
      </c>
      <c r="N274" s="9">
        <v>2.5</v>
      </c>
      <c r="O274" s="9">
        <v>4</v>
      </c>
    </row>
    <row r="275" spans="1:15" outlineLevel="1" x14ac:dyDescent="0.3">
      <c r="A275" s="2">
        <f>15</f>
        <v>15</v>
      </c>
      <c r="B275" s="2" t="s">
        <v>16</v>
      </c>
      <c r="C275" s="3">
        <v>815</v>
      </c>
      <c r="D275" s="3">
        <v>3.7045454545454546</v>
      </c>
      <c r="E275" s="2" t="s">
        <v>17</v>
      </c>
      <c r="F275" s="2" t="s">
        <v>18</v>
      </c>
      <c r="G275" s="3">
        <v>5.292207792207793</v>
      </c>
      <c r="H275" s="3">
        <v>1.3</v>
      </c>
      <c r="I275" s="3">
        <v>4</v>
      </c>
      <c r="J275" s="3">
        <v>0.23294887618672649</v>
      </c>
      <c r="K275" s="3">
        <v>13.222790902181856</v>
      </c>
      <c r="L275" s="4">
        <v>10</v>
      </c>
      <c r="M275" s="4">
        <v>20</v>
      </c>
      <c r="N275" s="5">
        <v>2.5</v>
      </c>
      <c r="O275" s="5">
        <v>4</v>
      </c>
    </row>
    <row r="276" spans="1:15" outlineLevel="1" x14ac:dyDescent="0.3">
      <c r="A276" s="6">
        <f>16</f>
        <v>16</v>
      </c>
      <c r="B276" s="6" t="s">
        <v>16</v>
      </c>
      <c r="C276" s="7">
        <v>815</v>
      </c>
      <c r="D276" s="7">
        <v>3.7045454545454546</v>
      </c>
      <c r="E276" s="6" t="s">
        <v>17</v>
      </c>
      <c r="F276" s="6" t="s">
        <v>18</v>
      </c>
      <c r="G276" s="7">
        <v>5.292207792207793</v>
      </c>
      <c r="H276" s="7">
        <v>1.3</v>
      </c>
      <c r="I276" s="7">
        <v>4</v>
      </c>
      <c r="J276" s="7">
        <v>0.18047556952861871</v>
      </c>
      <c r="K276" s="7">
        <v>10.727790902181868</v>
      </c>
      <c r="L276" s="8">
        <v>10</v>
      </c>
      <c r="M276" s="8">
        <v>20</v>
      </c>
      <c r="N276" s="9">
        <v>2.5</v>
      </c>
      <c r="O276" s="9">
        <v>4</v>
      </c>
    </row>
    <row r="277" spans="1:15" outlineLevel="1" x14ac:dyDescent="0.3">
      <c r="A277" s="2">
        <f>17</f>
        <v>17</v>
      </c>
      <c r="B277" s="2" t="s">
        <v>16</v>
      </c>
      <c r="C277" s="3">
        <v>815</v>
      </c>
      <c r="D277" s="3">
        <v>3.7045454545454546</v>
      </c>
      <c r="E277" s="2" t="s">
        <v>17</v>
      </c>
      <c r="F277" s="2" t="s">
        <v>18</v>
      </c>
      <c r="G277" s="3">
        <v>5.292207792207793</v>
      </c>
      <c r="H277" s="3">
        <v>1.3</v>
      </c>
      <c r="I277" s="3">
        <v>4</v>
      </c>
      <c r="J277" s="3">
        <v>0.14939269471466293</v>
      </c>
      <c r="K277" s="3">
        <v>9.2510683097936877</v>
      </c>
      <c r="L277" s="4">
        <v>10</v>
      </c>
      <c r="M277" s="4">
        <v>20</v>
      </c>
      <c r="N277" s="5">
        <v>2.5</v>
      </c>
      <c r="O277" s="5">
        <v>4</v>
      </c>
    </row>
    <row r="278" spans="1:15" outlineLevel="1" x14ac:dyDescent="0.3">
      <c r="A278" s="6">
        <f>18</f>
        <v>18</v>
      </c>
      <c r="B278" s="6" t="s">
        <v>16</v>
      </c>
      <c r="C278" s="7">
        <v>815</v>
      </c>
      <c r="D278" s="7">
        <v>3.7045454545454546</v>
      </c>
      <c r="E278" s="6" t="s">
        <v>17</v>
      </c>
      <c r="F278" s="6" t="s">
        <v>18</v>
      </c>
      <c r="G278" s="7">
        <v>5.292207792207793</v>
      </c>
      <c r="H278" s="7">
        <v>1.3</v>
      </c>
      <c r="I278" s="7">
        <v>4</v>
      </c>
      <c r="J278" s="7">
        <v>0.19812009657416624</v>
      </c>
      <c r="K278" s="7">
        <v>11.566068309793643</v>
      </c>
      <c r="L278" s="8">
        <v>10</v>
      </c>
      <c r="M278" s="8">
        <v>20</v>
      </c>
      <c r="N278" s="9">
        <v>2.5</v>
      </c>
      <c r="O278" s="9">
        <v>4</v>
      </c>
    </row>
    <row r="279" spans="1:15" outlineLevel="1" x14ac:dyDescent="0.3">
      <c r="A279" s="2">
        <f>19</f>
        <v>19</v>
      </c>
      <c r="B279" s="2" t="s">
        <v>16</v>
      </c>
      <c r="C279" s="3">
        <v>815</v>
      </c>
      <c r="D279" s="3">
        <v>3.7045454545454546</v>
      </c>
      <c r="E279" s="2" t="s">
        <v>17</v>
      </c>
      <c r="F279" s="2" t="s">
        <v>18</v>
      </c>
      <c r="G279" s="3">
        <v>5.292207792207793</v>
      </c>
      <c r="H279" s="3">
        <v>1.3</v>
      </c>
      <c r="I279" s="3">
        <v>4</v>
      </c>
      <c r="J279" s="3">
        <v>0.25652983314441391</v>
      </c>
      <c r="K279" s="3">
        <v>14.341068309793629</v>
      </c>
      <c r="L279" s="4">
        <v>10</v>
      </c>
      <c r="M279" s="4">
        <v>20</v>
      </c>
      <c r="N279" s="5">
        <v>2.5</v>
      </c>
      <c r="O279" s="5">
        <v>4</v>
      </c>
    </row>
    <row r="280" spans="1:15" outlineLevel="1" x14ac:dyDescent="0.3">
      <c r="A280" s="6">
        <f>20</f>
        <v>20</v>
      </c>
      <c r="B280" s="6" t="s">
        <v>16</v>
      </c>
      <c r="C280" s="7">
        <v>815</v>
      </c>
      <c r="D280" s="7">
        <v>3.7045454545454546</v>
      </c>
      <c r="E280" s="6" t="s">
        <v>17</v>
      </c>
      <c r="F280" s="6" t="s">
        <v>18</v>
      </c>
      <c r="G280" s="7">
        <v>5.292207792207793</v>
      </c>
      <c r="H280" s="7">
        <v>1.3</v>
      </c>
      <c r="I280" s="7">
        <v>4</v>
      </c>
      <c r="J280" s="7">
        <v>0.30694111930143875</v>
      </c>
      <c r="K280" s="7">
        <v>16.736068309793637</v>
      </c>
      <c r="L280" s="8">
        <v>10</v>
      </c>
      <c r="M280" s="8">
        <v>20</v>
      </c>
      <c r="N280" s="9">
        <v>2.5</v>
      </c>
      <c r="O280" s="9">
        <v>4</v>
      </c>
    </row>
    <row r="281" spans="1:15" outlineLevel="1" x14ac:dyDescent="0.3">
      <c r="A281" s="2">
        <f>21</f>
        <v>21</v>
      </c>
      <c r="B281" s="2" t="s">
        <v>16</v>
      </c>
      <c r="C281" s="3">
        <v>815</v>
      </c>
      <c r="D281" s="3">
        <v>3.7045454545454546</v>
      </c>
      <c r="E281" s="2" t="s">
        <v>17</v>
      </c>
      <c r="F281" s="2" t="s">
        <v>18</v>
      </c>
      <c r="G281" s="3">
        <v>5.292207792207793</v>
      </c>
      <c r="H281" s="3">
        <v>1.3</v>
      </c>
      <c r="I281" s="3">
        <v>4</v>
      </c>
      <c r="J281" s="3">
        <v>0.35802283072184193</v>
      </c>
      <c r="K281" s="3">
        <v>19.23106830979361</v>
      </c>
      <c r="L281" s="4">
        <v>10</v>
      </c>
      <c r="M281" s="4">
        <v>20</v>
      </c>
      <c r="N281" s="5">
        <v>2.5</v>
      </c>
      <c r="O281" s="5">
        <v>4</v>
      </c>
    </row>
    <row r="282" spans="1:15" outlineLevel="1" x14ac:dyDescent="0.3">
      <c r="A282" s="6">
        <f>22</f>
        <v>22</v>
      </c>
      <c r="B282" s="6" t="s">
        <v>16</v>
      </c>
      <c r="C282" s="7">
        <v>3379.9999999999995</v>
      </c>
      <c r="D282" s="7">
        <v>15.363636363636363</v>
      </c>
      <c r="E282" s="6" t="s">
        <v>17</v>
      </c>
      <c r="F282" s="6" t="s">
        <v>18</v>
      </c>
      <c r="G282" s="7">
        <v>21.948051948051948</v>
      </c>
      <c r="H282" s="7">
        <v>1.3</v>
      </c>
      <c r="I282" s="7">
        <v>4</v>
      </c>
      <c r="J282" s="7">
        <v>2.7236510861903951</v>
      </c>
      <c r="K282" s="7">
        <v>47.823257015717672</v>
      </c>
      <c r="L282" s="8">
        <v>25</v>
      </c>
      <c r="M282" s="8">
        <v>25</v>
      </c>
      <c r="N282" s="9">
        <v>6</v>
      </c>
      <c r="O282" s="9">
        <v>6</v>
      </c>
    </row>
    <row r="283" spans="1:15" outlineLevel="1" x14ac:dyDescent="0.3">
      <c r="A283" s="2">
        <f>23</f>
        <v>23</v>
      </c>
      <c r="B283" s="2" t="s">
        <v>16</v>
      </c>
      <c r="C283" s="3">
        <v>3379.9999999999995</v>
      </c>
      <c r="D283" s="3">
        <v>15.363636363636363</v>
      </c>
      <c r="E283" s="2" t="s">
        <v>17</v>
      </c>
      <c r="F283" s="2" t="s">
        <v>18</v>
      </c>
      <c r="G283" s="3">
        <v>21.948051948051948</v>
      </c>
      <c r="H283" s="3">
        <v>1.3</v>
      </c>
      <c r="I283" s="3">
        <v>4</v>
      </c>
      <c r="J283" s="3">
        <v>2.8269741241414672</v>
      </c>
      <c r="K283" s="3">
        <v>49.852336320602966</v>
      </c>
      <c r="L283" s="4">
        <v>25</v>
      </c>
      <c r="M283" s="4">
        <v>25</v>
      </c>
      <c r="N283" s="5">
        <v>6</v>
      </c>
      <c r="O283" s="5">
        <v>6</v>
      </c>
    </row>
    <row r="284" spans="1:15" outlineLevel="1" x14ac:dyDescent="0.3">
      <c r="A284" s="6">
        <f>24</f>
        <v>24</v>
      </c>
      <c r="B284" s="6" t="s">
        <v>16</v>
      </c>
      <c r="C284" s="7">
        <v>3379.9999999999995</v>
      </c>
      <c r="D284" s="7">
        <v>15.363636363636363</v>
      </c>
      <c r="E284" s="6" t="s">
        <v>17</v>
      </c>
      <c r="F284" s="6" t="s">
        <v>18</v>
      </c>
      <c r="G284" s="7">
        <v>21.948051948051948</v>
      </c>
      <c r="H284" s="7">
        <v>1.3</v>
      </c>
      <c r="I284" s="7">
        <v>4</v>
      </c>
      <c r="J284" s="7">
        <v>2.90637360133428</v>
      </c>
      <c r="K284" s="7">
        <v>51.801415625488247</v>
      </c>
      <c r="L284" s="8">
        <v>25</v>
      </c>
      <c r="M284" s="8">
        <v>25</v>
      </c>
      <c r="N284" s="9">
        <v>6</v>
      </c>
      <c r="O284" s="9">
        <v>6</v>
      </c>
    </row>
    <row r="285" spans="1:15" outlineLevel="1" x14ac:dyDescent="0.3">
      <c r="A285" s="2">
        <f>25</f>
        <v>25</v>
      </c>
      <c r="B285" s="2" t="s">
        <v>16</v>
      </c>
      <c r="C285" s="3">
        <v>4195</v>
      </c>
      <c r="D285" s="3">
        <v>19.06818181818182</v>
      </c>
      <c r="E285" s="2" t="s">
        <v>17</v>
      </c>
      <c r="F285" s="2" t="s">
        <v>18</v>
      </c>
      <c r="G285" s="3">
        <v>27.240259740259745</v>
      </c>
      <c r="H285" s="3">
        <v>1.3</v>
      </c>
      <c r="I285" s="3">
        <v>4</v>
      </c>
      <c r="J285" s="3">
        <v>3.0529732592419467</v>
      </c>
      <c r="K285" s="3">
        <v>35.065290902181829</v>
      </c>
      <c r="L285" s="4">
        <v>32</v>
      </c>
      <c r="M285" s="4">
        <v>32</v>
      </c>
      <c r="N285" s="5">
        <v>4</v>
      </c>
      <c r="O285" s="5">
        <v>4</v>
      </c>
    </row>
    <row r="286" spans="1:15" outlineLevel="1" x14ac:dyDescent="0.3"/>
    <row r="287" spans="1:15" outlineLevel="1" x14ac:dyDescent="0.3">
      <c r="A287" s="11" t="s">
        <v>21</v>
      </c>
      <c r="B287" s="11" t="s">
        <v>21</v>
      </c>
      <c r="C287" s="11" t="s">
        <v>21</v>
      </c>
      <c r="D287" s="11" t="s">
        <v>21</v>
      </c>
      <c r="E287" s="11" t="s">
        <v>21</v>
      </c>
      <c r="F287" s="11" t="s">
        <v>21</v>
      </c>
      <c r="G287" s="11" t="s">
        <v>21</v>
      </c>
      <c r="H287" s="11" t="s">
        <v>21</v>
      </c>
      <c r="I287" s="11" t="s">
        <v>21</v>
      </c>
      <c r="J287" s="11" t="s">
        <v>21</v>
      </c>
      <c r="K287" s="11" t="s">
        <v>21</v>
      </c>
      <c r="L287" s="11" t="s">
        <v>21</v>
      </c>
      <c r="M287" s="11" t="s">
        <v>21</v>
      </c>
      <c r="N287" s="11" t="s">
        <v>21</v>
      </c>
      <c r="O287" s="11" t="s">
        <v>21</v>
      </c>
    </row>
    <row r="288" spans="1:15" outlineLevel="1" x14ac:dyDescent="0.3">
      <c r="A288" s="11" t="s">
        <v>21</v>
      </c>
      <c r="B288" s="11" t="s">
        <v>21</v>
      </c>
      <c r="C288" s="11" t="s">
        <v>21</v>
      </c>
      <c r="D288" s="11" t="s">
        <v>21</v>
      </c>
      <c r="E288" s="11" t="s">
        <v>21</v>
      </c>
      <c r="F288" s="11" t="s">
        <v>21</v>
      </c>
      <c r="G288" s="11" t="s">
        <v>21</v>
      </c>
      <c r="H288" s="11" t="s">
        <v>21</v>
      </c>
      <c r="I288" s="11" t="s">
        <v>21</v>
      </c>
      <c r="J288" s="11" t="s">
        <v>21</v>
      </c>
      <c r="K288" s="11" t="s">
        <v>21</v>
      </c>
      <c r="L288" s="11" t="s">
        <v>21</v>
      </c>
      <c r="M288" s="11" t="s">
        <v>21</v>
      </c>
      <c r="N288" s="11" t="s">
        <v>21</v>
      </c>
      <c r="O288" s="11" t="s">
        <v>21</v>
      </c>
    </row>
    <row r="289" spans="1:15" outlineLevel="1" x14ac:dyDescent="0.3">
      <c r="A289" s="11" t="s">
        <v>21</v>
      </c>
      <c r="B289" s="11" t="s">
        <v>21</v>
      </c>
      <c r="C289" s="11" t="s">
        <v>21</v>
      </c>
      <c r="D289" s="11" t="s">
        <v>21</v>
      </c>
      <c r="E289" s="11" t="s">
        <v>21</v>
      </c>
      <c r="F289" s="11" t="s">
        <v>21</v>
      </c>
      <c r="G289" s="11" t="s">
        <v>21</v>
      </c>
      <c r="H289" s="11" t="s">
        <v>21</v>
      </c>
      <c r="I289" s="11" t="s">
        <v>21</v>
      </c>
      <c r="J289" s="11" t="s">
        <v>21</v>
      </c>
      <c r="K289" s="11" t="s">
        <v>21</v>
      </c>
      <c r="L289" s="11" t="s">
        <v>21</v>
      </c>
      <c r="M289" s="11" t="s">
        <v>21</v>
      </c>
      <c r="N289" s="11" t="s">
        <v>21</v>
      </c>
      <c r="O289" s="11" t="s">
        <v>21</v>
      </c>
    </row>
    <row r="290" spans="1:15" ht="46.8" outlineLevel="1" x14ac:dyDescent="0.3">
      <c r="A290" s="1" t="s">
        <v>1</v>
      </c>
      <c r="B290" s="1" t="s">
        <v>2</v>
      </c>
      <c r="C290" s="1" t="s">
        <v>3</v>
      </c>
      <c r="D290" s="1" t="s">
        <v>4</v>
      </c>
      <c r="E290" s="1" t="s">
        <v>5</v>
      </c>
      <c r="F290" s="1" t="s">
        <v>6</v>
      </c>
      <c r="G290" s="1" t="s">
        <v>7</v>
      </c>
      <c r="H290" s="1" t="s">
        <v>8</v>
      </c>
      <c r="I290" s="1" t="s">
        <v>9</v>
      </c>
      <c r="J290" s="1" t="s">
        <v>10</v>
      </c>
      <c r="K290" s="1" t="s">
        <v>11</v>
      </c>
      <c r="L290" s="1" t="s">
        <v>12</v>
      </c>
      <c r="M290" s="1" t="s">
        <v>13</v>
      </c>
      <c r="N290" s="1" t="s">
        <v>14</v>
      </c>
      <c r="O290" s="1" t="s">
        <v>15</v>
      </c>
    </row>
    <row r="291" spans="1:15" outlineLevel="1" x14ac:dyDescent="0.3">
      <c r="A291" s="2">
        <f>1</f>
        <v>1</v>
      </c>
      <c r="B291" s="2" t="s">
        <v>16</v>
      </c>
      <c r="C291" s="3">
        <v>815</v>
      </c>
      <c r="D291" s="3">
        <v>3.7045454545454546</v>
      </c>
      <c r="E291" s="2" t="s">
        <v>17</v>
      </c>
      <c r="F291" s="2" t="s">
        <v>18</v>
      </c>
      <c r="G291" s="3">
        <v>5.292207792207793</v>
      </c>
      <c r="H291" s="3">
        <v>1.3</v>
      </c>
      <c r="I291" s="3">
        <v>4</v>
      </c>
      <c r="J291" s="3">
        <v>0.38262594624405943</v>
      </c>
      <c r="K291" s="3">
        <v>21.434464094400791</v>
      </c>
      <c r="L291" s="4">
        <v>10</v>
      </c>
      <c r="M291" s="4">
        <v>20</v>
      </c>
      <c r="N291" s="5">
        <v>2.5</v>
      </c>
      <c r="O291" s="5">
        <v>4</v>
      </c>
    </row>
    <row r="292" spans="1:15" outlineLevel="1" x14ac:dyDescent="0.3">
      <c r="A292" s="6">
        <f>2</f>
        <v>2</v>
      </c>
      <c r="B292" s="6" t="s">
        <v>16</v>
      </c>
      <c r="C292" s="7">
        <v>1260</v>
      </c>
      <c r="D292" s="7">
        <v>5.7272727272727284</v>
      </c>
      <c r="E292" s="6" t="s">
        <v>17</v>
      </c>
      <c r="F292" s="6" t="s">
        <v>18</v>
      </c>
      <c r="G292" s="7">
        <v>8.1818181818181834</v>
      </c>
      <c r="H292" s="7">
        <v>1.3</v>
      </c>
      <c r="I292" s="7">
        <v>4</v>
      </c>
      <c r="J292" s="7">
        <v>0.47905671323225485</v>
      </c>
      <c r="K292" s="7">
        <v>17.236964094400832</v>
      </c>
      <c r="L292" s="8">
        <v>10</v>
      </c>
      <c r="M292" s="8">
        <v>20</v>
      </c>
      <c r="N292" s="9">
        <v>2.5</v>
      </c>
      <c r="O292" s="9">
        <v>4</v>
      </c>
    </row>
    <row r="293" spans="1:15" outlineLevel="1" x14ac:dyDescent="0.3">
      <c r="A293" s="2">
        <f>3</f>
        <v>3</v>
      </c>
      <c r="B293" s="2" t="s">
        <v>16</v>
      </c>
      <c r="C293" s="3">
        <v>1630</v>
      </c>
      <c r="D293" s="3">
        <v>7.4090909090909092</v>
      </c>
      <c r="E293" s="2" t="s">
        <v>17</v>
      </c>
      <c r="F293" s="2" t="s">
        <v>18</v>
      </c>
      <c r="G293" s="3">
        <v>10.584415584415586</v>
      </c>
      <c r="H293" s="3">
        <v>1.3</v>
      </c>
      <c r="I293" s="3">
        <v>4</v>
      </c>
      <c r="J293" s="3">
        <v>0.42069608277513088</v>
      </c>
      <c r="K293" s="3">
        <v>12.219042575990031</v>
      </c>
      <c r="L293" s="4">
        <v>16</v>
      </c>
      <c r="M293" s="4">
        <v>20</v>
      </c>
      <c r="N293" s="5">
        <v>2.5</v>
      </c>
      <c r="O293" s="5">
        <v>4</v>
      </c>
    </row>
    <row r="294" spans="1:15" outlineLevel="1" x14ac:dyDescent="0.3">
      <c r="A294" s="6">
        <f>4</f>
        <v>4</v>
      </c>
      <c r="B294" s="6" t="s">
        <v>16</v>
      </c>
      <c r="C294" s="7">
        <v>1260</v>
      </c>
      <c r="D294" s="7">
        <v>5.7272727272727284</v>
      </c>
      <c r="E294" s="6" t="s">
        <v>17</v>
      </c>
      <c r="F294" s="6" t="s">
        <v>18</v>
      </c>
      <c r="G294" s="7">
        <v>8.1818181818181834</v>
      </c>
      <c r="H294" s="7">
        <v>1.3</v>
      </c>
      <c r="I294" s="7">
        <v>4</v>
      </c>
      <c r="J294" s="7">
        <v>0.24816359199232613</v>
      </c>
      <c r="K294" s="7">
        <v>9.7840425759900391</v>
      </c>
      <c r="L294" s="8">
        <v>10</v>
      </c>
      <c r="M294" s="8">
        <v>20</v>
      </c>
      <c r="N294" s="9">
        <v>2.5</v>
      </c>
      <c r="O294" s="9">
        <v>4</v>
      </c>
    </row>
    <row r="295" spans="1:15" outlineLevel="1" x14ac:dyDescent="0.3">
      <c r="A295" s="2">
        <f>5</f>
        <v>5</v>
      </c>
      <c r="B295" s="2" t="s">
        <v>16</v>
      </c>
      <c r="C295" s="3">
        <v>1260</v>
      </c>
      <c r="D295" s="3">
        <v>5.7272727272727284</v>
      </c>
      <c r="E295" s="2" t="s">
        <v>17</v>
      </c>
      <c r="F295" s="2" t="s">
        <v>18</v>
      </c>
      <c r="G295" s="3">
        <v>8.1818181818181834</v>
      </c>
      <c r="H295" s="3">
        <v>1.3</v>
      </c>
      <c r="I295" s="3">
        <v>4</v>
      </c>
      <c r="J295" s="3">
        <v>0.26186119539290087</v>
      </c>
      <c r="K295" s="3">
        <v>10.229395117573738</v>
      </c>
      <c r="L295" s="4">
        <v>10</v>
      </c>
      <c r="M295" s="4">
        <v>20</v>
      </c>
      <c r="N295" s="5">
        <v>2.5</v>
      </c>
      <c r="O295" s="5">
        <v>4</v>
      </c>
    </row>
    <row r="296" spans="1:15" outlineLevel="1" x14ac:dyDescent="0.3">
      <c r="A296" s="6">
        <f>6</f>
        <v>6</v>
      </c>
      <c r="B296" s="6" t="s">
        <v>16</v>
      </c>
      <c r="C296" s="7">
        <v>815</v>
      </c>
      <c r="D296" s="7">
        <v>3.7045454545454546</v>
      </c>
      <c r="E296" s="6" t="s">
        <v>17</v>
      </c>
      <c r="F296" s="6" t="s">
        <v>18</v>
      </c>
      <c r="G296" s="7">
        <v>5.292207792207793</v>
      </c>
      <c r="H296" s="7">
        <v>1.3</v>
      </c>
      <c r="I296" s="7">
        <v>4</v>
      </c>
      <c r="J296" s="7">
        <v>0.26499685696700404</v>
      </c>
      <c r="K296" s="7">
        <v>15.089027978872208</v>
      </c>
      <c r="L296" s="8">
        <v>10</v>
      </c>
      <c r="M296" s="8">
        <v>20</v>
      </c>
      <c r="N296" s="9">
        <v>2.5</v>
      </c>
      <c r="O296" s="9">
        <v>4</v>
      </c>
    </row>
    <row r="297" spans="1:15" outlineLevel="1" x14ac:dyDescent="0.3">
      <c r="A297" s="2">
        <f>7</f>
        <v>7</v>
      </c>
      <c r="B297" s="2" t="s">
        <v>16</v>
      </c>
      <c r="C297" s="3">
        <v>3379.9999999999995</v>
      </c>
      <c r="D297" s="3">
        <v>15.363636363636363</v>
      </c>
      <c r="E297" s="2" t="s">
        <v>17</v>
      </c>
      <c r="F297" s="2" t="s">
        <v>18</v>
      </c>
      <c r="G297" s="3">
        <v>21.948051948051948</v>
      </c>
      <c r="H297" s="3">
        <v>1.3</v>
      </c>
      <c r="I297" s="3">
        <v>4</v>
      </c>
      <c r="J297" s="3">
        <v>1.4909436155041946</v>
      </c>
      <c r="K297" s="3">
        <v>20.261139172796977</v>
      </c>
      <c r="L297" s="4">
        <v>25</v>
      </c>
      <c r="M297" s="4">
        <v>25</v>
      </c>
      <c r="N297" s="5">
        <v>2.5</v>
      </c>
      <c r="O297" s="5">
        <v>4</v>
      </c>
    </row>
    <row r="298" spans="1:15" outlineLevel="1" x14ac:dyDescent="0.3">
      <c r="A298" s="6">
        <f>8</f>
        <v>8</v>
      </c>
      <c r="B298" s="6" t="s">
        <v>16</v>
      </c>
      <c r="C298" s="7">
        <v>3379.9999999999995</v>
      </c>
      <c r="D298" s="7">
        <v>15.363636363636363</v>
      </c>
      <c r="E298" s="6" t="s">
        <v>17</v>
      </c>
      <c r="F298" s="6" t="s">
        <v>18</v>
      </c>
      <c r="G298" s="7">
        <v>21.948051948051948</v>
      </c>
      <c r="H298" s="7">
        <v>1.3</v>
      </c>
      <c r="I298" s="7">
        <v>4</v>
      </c>
      <c r="J298" s="7">
        <v>1.5696167818265081</v>
      </c>
      <c r="K298" s="7">
        <v>21.548639172796968</v>
      </c>
      <c r="L298" s="8">
        <v>25</v>
      </c>
      <c r="M298" s="8">
        <v>25</v>
      </c>
      <c r="N298" s="9">
        <v>2.5</v>
      </c>
      <c r="O298" s="9">
        <v>4</v>
      </c>
    </row>
    <row r="299" spans="1:15" outlineLevel="1" x14ac:dyDescent="0.3">
      <c r="A299" s="2">
        <f>9</f>
        <v>9</v>
      </c>
      <c r="B299" s="2" t="s">
        <v>16</v>
      </c>
      <c r="C299" s="3">
        <v>1630</v>
      </c>
      <c r="D299" s="3">
        <v>7.4090909090909092</v>
      </c>
      <c r="E299" s="2" t="s">
        <v>17</v>
      </c>
      <c r="F299" s="2" t="s">
        <v>18</v>
      </c>
      <c r="G299" s="3">
        <v>10.584415584415586</v>
      </c>
      <c r="H299" s="3">
        <v>1.3</v>
      </c>
      <c r="I299" s="3">
        <v>4</v>
      </c>
      <c r="J299" s="3">
        <v>0.57156747619115267</v>
      </c>
      <c r="K299" s="3">
        <v>16.443254677445605</v>
      </c>
      <c r="L299" s="4">
        <v>16</v>
      </c>
      <c r="M299" s="4">
        <v>20</v>
      </c>
      <c r="N299" s="5">
        <v>2.5</v>
      </c>
      <c r="O299" s="5">
        <v>4</v>
      </c>
    </row>
    <row r="300" spans="1:15" outlineLevel="1" x14ac:dyDescent="0.3">
      <c r="A300" s="6">
        <f>10</f>
        <v>10</v>
      </c>
      <c r="B300" s="6" t="s">
        <v>16</v>
      </c>
      <c r="C300" s="7">
        <v>815</v>
      </c>
      <c r="D300" s="7">
        <v>3.7045454545454546</v>
      </c>
      <c r="E300" s="6" t="s">
        <v>17</v>
      </c>
      <c r="F300" s="6" t="s">
        <v>18</v>
      </c>
      <c r="G300" s="7">
        <v>5.292207792207793</v>
      </c>
      <c r="H300" s="7">
        <v>1.3</v>
      </c>
      <c r="I300" s="7">
        <v>4</v>
      </c>
      <c r="J300" s="7">
        <v>0.18853327005534548</v>
      </c>
      <c r="K300" s="7">
        <v>11.426799840813512</v>
      </c>
      <c r="L300" s="8">
        <v>10</v>
      </c>
      <c r="M300" s="8">
        <v>20</v>
      </c>
      <c r="N300" s="9">
        <v>2.5</v>
      </c>
      <c r="O300" s="9">
        <v>4</v>
      </c>
    </row>
    <row r="301" spans="1:15" outlineLevel="1" x14ac:dyDescent="0.3">
      <c r="A301" s="2">
        <f>11</f>
        <v>11</v>
      </c>
      <c r="B301" s="2" t="s">
        <v>16</v>
      </c>
      <c r="C301" s="3">
        <v>815</v>
      </c>
      <c r="D301" s="3">
        <v>3.7045454545454546</v>
      </c>
      <c r="E301" s="2" t="s">
        <v>17</v>
      </c>
      <c r="F301" s="2" t="s">
        <v>18</v>
      </c>
      <c r="G301" s="3">
        <v>5.292207792207793</v>
      </c>
      <c r="H301" s="3">
        <v>1.3</v>
      </c>
      <c r="I301" s="3">
        <v>4</v>
      </c>
      <c r="J301" s="3">
        <v>0.17056432935727259</v>
      </c>
      <c r="K301" s="3">
        <v>10.593323654272703</v>
      </c>
      <c r="L301" s="4">
        <v>10</v>
      </c>
      <c r="M301" s="4">
        <v>20</v>
      </c>
      <c r="N301" s="5">
        <v>2.5</v>
      </c>
      <c r="O301" s="5">
        <v>4</v>
      </c>
    </row>
    <row r="302" spans="1:15" outlineLevel="1" x14ac:dyDescent="0.3">
      <c r="A302" s="6">
        <f>12</f>
        <v>12</v>
      </c>
      <c r="B302" s="6" t="s">
        <v>16</v>
      </c>
      <c r="C302" s="7">
        <v>815</v>
      </c>
      <c r="D302" s="7">
        <v>3.7045454545454546</v>
      </c>
      <c r="E302" s="6" t="s">
        <v>17</v>
      </c>
      <c r="F302" s="6" t="s">
        <v>18</v>
      </c>
      <c r="G302" s="7">
        <v>5.292207792207793</v>
      </c>
      <c r="H302" s="7">
        <v>1.3</v>
      </c>
      <c r="I302" s="7">
        <v>4</v>
      </c>
      <c r="J302" s="7">
        <v>0.22099443036151406</v>
      </c>
      <c r="K302" s="7">
        <v>12.996868817640603</v>
      </c>
      <c r="L302" s="8">
        <v>10</v>
      </c>
      <c r="M302" s="8">
        <v>20</v>
      </c>
      <c r="N302" s="9">
        <v>2.5</v>
      </c>
      <c r="O302" s="9">
        <v>4</v>
      </c>
    </row>
    <row r="303" spans="1:15" outlineLevel="1" x14ac:dyDescent="0.3">
      <c r="A303" s="2">
        <f>13</f>
        <v>13</v>
      </c>
      <c r="B303" s="2" t="s">
        <v>16</v>
      </c>
      <c r="C303" s="3">
        <v>815</v>
      </c>
      <c r="D303" s="3">
        <v>3.7045454545454546</v>
      </c>
      <c r="E303" s="2" t="s">
        <v>17</v>
      </c>
      <c r="F303" s="2" t="s">
        <v>18</v>
      </c>
      <c r="G303" s="3">
        <v>5.292207792207793</v>
      </c>
      <c r="H303" s="3">
        <v>1.3</v>
      </c>
      <c r="I303" s="3">
        <v>4</v>
      </c>
      <c r="J303" s="3">
        <v>0.27320872174876071</v>
      </c>
      <c r="K303" s="3">
        <v>15.581868817640583</v>
      </c>
      <c r="L303" s="4">
        <v>10</v>
      </c>
      <c r="M303" s="4">
        <v>20</v>
      </c>
      <c r="N303" s="5">
        <v>2.5</v>
      </c>
      <c r="O303" s="5">
        <v>4</v>
      </c>
    </row>
    <row r="304" spans="1:15" outlineLevel="1" x14ac:dyDescent="0.3">
      <c r="A304" s="6">
        <f>14</f>
        <v>14</v>
      </c>
      <c r="B304" s="6" t="s">
        <v>16</v>
      </c>
      <c r="C304" s="7">
        <v>815</v>
      </c>
      <c r="D304" s="7">
        <v>3.7045454545454546</v>
      </c>
      <c r="E304" s="6" t="s">
        <v>17</v>
      </c>
      <c r="F304" s="6" t="s">
        <v>18</v>
      </c>
      <c r="G304" s="7">
        <v>5.292207792207793</v>
      </c>
      <c r="H304" s="7">
        <v>1.3</v>
      </c>
      <c r="I304" s="7">
        <v>4</v>
      </c>
      <c r="J304" s="7">
        <v>0.32376773477300214</v>
      </c>
      <c r="K304" s="7">
        <v>18.280823654272716</v>
      </c>
      <c r="L304" s="8">
        <v>10</v>
      </c>
      <c r="M304" s="8">
        <v>20</v>
      </c>
      <c r="N304" s="9">
        <v>2.5</v>
      </c>
      <c r="O304" s="9">
        <v>4</v>
      </c>
    </row>
    <row r="305" spans="1:15" outlineLevel="1" x14ac:dyDescent="0.3"/>
    <row r="306" spans="1:15" outlineLevel="1" x14ac:dyDescent="0.3">
      <c r="A306" s="11" t="s">
        <v>22</v>
      </c>
      <c r="B306" s="11" t="s">
        <v>22</v>
      </c>
      <c r="C306" s="11" t="s">
        <v>22</v>
      </c>
      <c r="D306" s="11" t="s">
        <v>22</v>
      </c>
      <c r="E306" s="11" t="s">
        <v>22</v>
      </c>
      <c r="F306" s="11" t="s">
        <v>22</v>
      </c>
      <c r="G306" s="11" t="s">
        <v>22</v>
      </c>
      <c r="H306" s="11" t="s">
        <v>22</v>
      </c>
      <c r="I306" s="11" t="s">
        <v>22</v>
      </c>
      <c r="J306" s="11" t="s">
        <v>22</v>
      </c>
      <c r="K306" s="11" t="s">
        <v>22</v>
      </c>
      <c r="L306" s="11" t="s">
        <v>22</v>
      </c>
      <c r="M306" s="11" t="s">
        <v>22</v>
      </c>
      <c r="N306" s="11" t="s">
        <v>22</v>
      </c>
      <c r="O306" s="11" t="s">
        <v>22</v>
      </c>
    </row>
    <row r="307" spans="1:15" outlineLevel="1" x14ac:dyDescent="0.3">
      <c r="A307" s="11" t="s">
        <v>22</v>
      </c>
      <c r="B307" s="11" t="s">
        <v>22</v>
      </c>
      <c r="C307" s="11" t="s">
        <v>22</v>
      </c>
      <c r="D307" s="11" t="s">
        <v>22</v>
      </c>
      <c r="E307" s="11" t="s">
        <v>22</v>
      </c>
      <c r="F307" s="11" t="s">
        <v>22</v>
      </c>
      <c r="G307" s="11" t="s">
        <v>22</v>
      </c>
      <c r="H307" s="11" t="s">
        <v>22</v>
      </c>
      <c r="I307" s="11" t="s">
        <v>22</v>
      </c>
      <c r="J307" s="11" t="s">
        <v>22</v>
      </c>
      <c r="K307" s="11" t="s">
        <v>22</v>
      </c>
      <c r="L307" s="11" t="s">
        <v>22</v>
      </c>
      <c r="M307" s="11" t="s">
        <v>22</v>
      </c>
      <c r="N307" s="11" t="s">
        <v>22</v>
      </c>
      <c r="O307" s="11" t="s">
        <v>22</v>
      </c>
    </row>
    <row r="308" spans="1:15" outlineLevel="1" x14ac:dyDescent="0.3">
      <c r="A308" s="11" t="s">
        <v>22</v>
      </c>
      <c r="B308" s="11" t="s">
        <v>22</v>
      </c>
      <c r="C308" s="11" t="s">
        <v>22</v>
      </c>
      <c r="D308" s="11" t="s">
        <v>22</v>
      </c>
      <c r="E308" s="11" t="s">
        <v>22</v>
      </c>
      <c r="F308" s="11" t="s">
        <v>22</v>
      </c>
      <c r="G308" s="11" t="s">
        <v>22</v>
      </c>
      <c r="H308" s="11" t="s">
        <v>22</v>
      </c>
      <c r="I308" s="11" t="s">
        <v>22</v>
      </c>
      <c r="J308" s="11" t="s">
        <v>22</v>
      </c>
      <c r="K308" s="11" t="s">
        <v>22</v>
      </c>
      <c r="L308" s="11" t="s">
        <v>22</v>
      </c>
      <c r="M308" s="11" t="s">
        <v>22</v>
      </c>
      <c r="N308" s="11" t="s">
        <v>22</v>
      </c>
      <c r="O308" s="11" t="s">
        <v>22</v>
      </c>
    </row>
    <row r="309" spans="1:15" ht="46.8" outlineLevel="1" x14ac:dyDescent="0.3">
      <c r="A309" s="1" t="s">
        <v>1</v>
      </c>
      <c r="B309" s="1" t="s">
        <v>2</v>
      </c>
      <c r="C309" s="1" t="s">
        <v>3</v>
      </c>
      <c r="D309" s="1" t="s">
        <v>4</v>
      </c>
      <c r="E309" s="1" t="s">
        <v>5</v>
      </c>
      <c r="F309" s="1" t="s">
        <v>6</v>
      </c>
      <c r="G309" s="1" t="s">
        <v>7</v>
      </c>
      <c r="H309" s="1" t="s">
        <v>8</v>
      </c>
      <c r="I309" s="1" t="s">
        <v>9</v>
      </c>
      <c r="J309" s="1" t="s">
        <v>10</v>
      </c>
      <c r="K309" s="1" t="s">
        <v>11</v>
      </c>
      <c r="L309" s="1" t="s">
        <v>12</v>
      </c>
      <c r="M309" s="1" t="s">
        <v>13</v>
      </c>
      <c r="N309" s="1" t="s">
        <v>14</v>
      </c>
      <c r="O309" s="1" t="s">
        <v>15</v>
      </c>
    </row>
    <row r="310" spans="1:15" outlineLevel="1" x14ac:dyDescent="0.3">
      <c r="A310" s="2">
        <f>1</f>
        <v>1</v>
      </c>
      <c r="B310" s="2" t="s">
        <v>16</v>
      </c>
      <c r="C310" s="3">
        <v>815</v>
      </c>
      <c r="D310" s="3">
        <v>3.7045454545454546</v>
      </c>
      <c r="E310" s="2" t="s">
        <v>17</v>
      </c>
      <c r="F310" s="2" t="s">
        <v>18</v>
      </c>
      <c r="G310" s="3">
        <v>5.292207792207793</v>
      </c>
      <c r="H310" s="3">
        <v>1.3</v>
      </c>
      <c r="I310" s="3">
        <v>4</v>
      </c>
      <c r="J310" s="3">
        <v>0.35309657319905308</v>
      </c>
      <c r="K310" s="3">
        <v>19.649801030912876</v>
      </c>
      <c r="L310" s="4">
        <v>10</v>
      </c>
      <c r="M310" s="4">
        <v>20</v>
      </c>
      <c r="N310" s="5">
        <v>2.5</v>
      </c>
      <c r="O310" s="5">
        <v>4</v>
      </c>
    </row>
    <row r="311" spans="1:15" outlineLevel="1" x14ac:dyDescent="0.3">
      <c r="A311" s="6">
        <f>2</f>
        <v>2</v>
      </c>
      <c r="B311" s="6" t="s">
        <v>16</v>
      </c>
      <c r="C311" s="7">
        <v>815</v>
      </c>
      <c r="D311" s="7">
        <v>3.7045454545454546</v>
      </c>
      <c r="E311" s="6" t="s">
        <v>17</v>
      </c>
      <c r="F311" s="6" t="s">
        <v>18</v>
      </c>
      <c r="G311" s="7">
        <v>5.292207792207793</v>
      </c>
      <c r="H311" s="7">
        <v>1.3</v>
      </c>
      <c r="I311" s="7">
        <v>4</v>
      </c>
      <c r="J311" s="7">
        <v>0.3078190333458426</v>
      </c>
      <c r="K311" s="7">
        <v>17.054801030912877</v>
      </c>
      <c r="L311" s="8">
        <v>10</v>
      </c>
      <c r="M311" s="8">
        <v>20</v>
      </c>
      <c r="N311" s="9">
        <v>2.5</v>
      </c>
      <c r="O311" s="9">
        <v>4</v>
      </c>
    </row>
    <row r="312" spans="1:15" outlineLevel="1" x14ac:dyDescent="0.3">
      <c r="A312" s="2">
        <f>3</f>
        <v>3</v>
      </c>
      <c r="B312" s="2" t="s">
        <v>16</v>
      </c>
      <c r="C312" s="3">
        <v>815</v>
      </c>
      <c r="D312" s="3">
        <v>3.7045454545454546</v>
      </c>
      <c r="E312" s="2" t="s">
        <v>17</v>
      </c>
      <c r="F312" s="2" t="s">
        <v>18</v>
      </c>
      <c r="G312" s="3">
        <v>5.292207792207793</v>
      </c>
      <c r="H312" s="3">
        <v>1.3</v>
      </c>
      <c r="I312" s="3">
        <v>4</v>
      </c>
      <c r="J312" s="3">
        <v>0.26070149637270851</v>
      </c>
      <c r="K312" s="3">
        <v>14.659801030912888</v>
      </c>
      <c r="L312" s="4">
        <v>10</v>
      </c>
      <c r="M312" s="4">
        <v>20</v>
      </c>
      <c r="N312" s="5">
        <v>2.5</v>
      </c>
      <c r="O312" s="5">
        <v>4</v>
      </c>
    </row>
    <row r="313" spans="1:15" outlineLevel="1" x14ac:dyDescent="0.3">
      <c r="A313" s="6">
        <f>4</f>
        <v>4</v>
      </c>
      <c r="B313" s="6" t="s">
        <v>16</v>
      </c>
      <c r="C313" s="7">
        <v>815</v>
      </c>
      <c r="D313" s="7">
        <v>3.7045454545454546</v>
      </c>
      <c r="E313" s="6" t="s">
        <v>17</v>
      </c>
      <c r="F313" s="6" t="s">
        <v>18</v>
      </c>
      <c r="G313" s="7">
        <v>5.292207792207793</v>
      </c>
      <c r="H313" s="7">
        <v>1.3</v>
      </c>
      <c r="I313" s="7">
        <v>4</v>
      </c>
      <c r="J313" s="7">
        <v>0.20759774938579365</v>
      </c>
      <c r="K313" s="7">
        <v>12.064801030912873</v>
      </c>
      <c r="L313" s="8">
        <v>10</v>
      </c>
      <c r="M313" s="8">
        <v>20</v>
      </c>
      <c r="N313" s="9">
        <v>2.5</v>
      </c>
      <c r="O313" s="9">
        <v>4</v>
      </c>
    </row>
    <row r="314" spans="1:15" outlineLevel="1" x14ac:dyDescent="0.3">
      <c r="A314" s="2">
        <f>5</f>
        <v>5</v>
      </c>
      <c r="B314" s="2" t="s">
        <v>16</v>
      </c>
      <c r="C314" s="3">
        <v>815</v>
      </c>
      <c r="D314" s="3">
        <v>3.7045454545454546</v>
      </c>
      <c r="E314" s="2" t="s">
        <v>17</v>
      </c>
      <c r="F314" s="2" t="s">
        <v>18</v>
      </c>
      <c r="G314" s="3">
        <v>5.292207792207793</v>
      </c>
      <c r="H314" s="3">
        <v>1.3</v>
      </c>
      <c r="I314" s="3">
        <v>4</v>
      </c>
      <c r="J314" s="3">
        <v>0.15578436612130836</v>
      </c>
      <c r="K314" s="3">
        <v>9.5698010309128811</v>
      </c>
      <c r="L314" s="4">
        <v>10</v>
      </c>
      <c r="M314" s="4">
        <v>20</v>
      </c>
      <c r="N314" s="5">
        <v>2.5</v>
      </c>
      <c r="O314" s="5">
        <v>4</v>
      </c>
    </row>
    <row r="315" spans="1:15" outlineLevel="1" x14ac:dyDescent="0.3">
      <c r="A315" s="6">
        <f>6</f>
        <v>6</v>
      </c>
      <c r="B315" s="6" t="s">
        <v>16</v>
      </c>
      <c r="C315" s="7">
        <v>815</v>
      </c>
      <c r="D315" s="7">
        <v>3.7045454545454546</v>
      </c>
      <c r="E315" s="6" t="s">
        <v>17</v>
      </c>
      <c r="F315" s="6" t="s">
        <v>18</v>
      </c>
      <c r="G315" s="7">
        <v>5.292207792207793</v>
      </c>
      <c r="H315" s="7">
        <v>1.3</v>
      </c>
      <c r="I315" s="7">
        <v>4</v>
      </c>
      <c r="J315" s="7">
        <v>0.17555298149764226</v>
      </c>
      <c r="K315" s="7">
        <v>10.508992181062144</v>
      </c>
      <c r="L315" s="8">
        <v>10</v>
      </c>
      <c r="M315" s="8">
        <v>20</v>
      </c>
      <c r="N315" s="9">
        <v>2.5</v>
      </c>
      <c r="O315" s="9">
        <v>4</v>
      </c>
    </row>
    <row r="316" spans="1:15" outlineLevel="1" x14ac:dyDescent="0.3">
      <c r="A316" s="2">
        <f>7</f>
        <v>7</v>
      </c>
      <c r="B316" s="2" t="s">
        <v>16</v>
      </c>
      <c r="C316" s="3">
        <v>815</v>
      </c>
      <c r="D316" s="3">
        <v>3.7045454545454546</v>
      </c>
      <c r="E316" s="2" t="s">
        <v>17</v>
      </c>
      <c r="F316" s="2" t="s">
        <v>18</v>
      </c>
      <c r="G316" s="3">
        <v>5.292207792207793</v>
      </c>
      <c r="H316" s="3">
        <v>1.3</v>
      </c>
      <c r="I316" s="3">
        <v>4</v>
      </c>
      <c r="J316" s="3">
        <v>0.22521836899737785</v>
      </c>
      <c r="K316" s="3">
        <v>12.903992181062144</v>
      </c>
      <c r="L316" s="4">
        <v>10</v>
      </c>
      <c r="M316" s="4">
        <v>20</v>
      </c>
      <c r="N316" s="5">
        <v>2.5</v>
      </c>
      <c r="O316" s="5">
        <v>4</v>
      </c>
    </row>
    <row r="317" spans="1:15" outlineLevel="1" x14ac:dyDescent="0.3">
      <c r="A317" s="6">
        <f>8</f>
        <v>8</v>
      </c>
      <c r="B317" s="6" t="s">
        <v>16</v>
      </c>
      <c r="C317" s="7">
        <v>815</v>
      </c>
      <c r="D317" s="7">
        <v>3.7045454545454546</v>
      </c>
      <c r="E317" s="6" t="s">
        <v>17</v>
      </c>
      <c r="F317" s="6" t="s">
        <v>18</v>
      </c>
      <c r="G317" s="7">
        <v>5.292207792207793</v>
      </c>
      <c r="H317" s="7">
        <v>1.3</v>
      </c>
      <c r="I317" s="7">
        <v>4</v>
      </c>
      <c r="J317" s="7">
        <v>0.27828721847044985</v>
      </c>
      <c r="K317" s="7">
        <v>15.498992181062144</v>
      </c>
      <c r="L317" s="8">
        <v>10</v>
      </c>
      <c r="M317" s="8">
        <v>20</v>
      </c>
      <c r="N317" s="9">
        <v>2.5</v>
      </c>
      <c r="O317" s="9">
        <v>4</v>
      </c>
    </row>
    <row r="318" spans="1:15" outlineLevel="1" x14ac:dyDescent="0.3">
      <c r="A318" s="2">
        <f>9</f>
        <v>9</v>
      </c>
      <c r="B318" s="2" t="s">
        <v>16</v>
      </c>
      <c r="C318" s="3">
        <v>815</v>
      </c>
      <c r="D318" s="3">
        <v>3.7045454545454546</v>
      </c>
      <c r="E318" s="2" t="s">
        <v>17</v>
      </c>
      <c r="F318" s="2" t="s">
        <v>18</v>
      </c>
      <c r="G318" s="3">
        <v>5.292207792207793</v>
      </c>
      <c r="H318" s="3">
        <v>1.3</v>
      </c>
      <c r="I318" s="3">
        <v>4</v>
      </c>
      <c r="J318" s="3">
        <v>0.32707898519109108</v>
      </c>
      <c r="K318" s="3">
        <v>17.993992181062133</v>
      </c>
      <c r="L318" s="4">
        <v>10</v>
      </c>
      <c r="M318" s="4">
        <v>20</v>
      </c>
      <c r="N318" s="5">
        <v>2.5</v>
      </c>
      <c r="O318" s="5">
        <v>4</v>
      </c>
    </row>
    <row r="319" spans="1:15" outlineLevel="1" x14ac:dyDescent="0.3">
      <c r="A319" s="6">
        <f>10</f>
        <v>10</v>
      </c>
      <c r="B319" s="6" t="s">
        <v>16</v>
      </c>
      <c r="C319" s="7">
        <v>3379.9999999999995</v>
      </c>
      <c r="D319" s="7">
        <v>15.363636363636363</v>
      </c>
      <c r="E319" s="6" t="s">
        <v>17</v>
      </c>
      <c r="F319" s="6" t="s">
        <v>18</v>
      </c>
      <c r="G319" s="7">
        <v>21.948051948051948</v>
      </c>
      <c r="H319" s="7">
        <v>1.3</v>
      </c>
      <c r="I319" s="7">
        <v>4</v>
      </c>
      <c r="J319" s="7">
        <v>1.7859243427053544</v>
      </c>
      <c r="K319" s="7">
        <v>23.933094428035979</v>
      </c>
      <c r="L319" s="8">
        <v>25</v>
      </c>
      <c r="M319" s="8">
        <v>25</v>
      </c>
      <c r="N319" s="9">
        <v>2.5</v>
      </c>
      <c r="O319" s="9">
        <v>4</v>
      </c>
    </row>
    <row r="320" spans="1:15" outlineLevel="1" x14ac:dyDescent="0.3">
      <c r="A320" s="2">
        <f>11</f>
        <v>11</v>
      </c>
      <c r="B320" s="2" t="s">
        <v>16</v>
      </c>
      <c r="C320" s="3">
        <v>3379.9999999999995</v>
      </c>
      <c r="D320" s="3">
        <v>15.363636363636363</v>
      </c>
      <c r="E320" s="2" t="s">
        <v>17</v>
      </c>
      <c r="F320" s="2" t="s">
        <v>18</v>
      </c>
      <c r="G320" s="3">
        <v>21.948051948051948</v>
      </c>
      <c r="H320" s="3">
        <v>1.3</v>
      </c>
      <c r="I320" s="3">
        <v>4</v>
      </c>
      <c r="J320" s="3">
        <v>1.7151948747301478</v>
      </c>
      <c r="K320" s="3">
        <v>22.77559442803598</v>
      </c>
      <c r="L320" s="4">
        <v>25</v>
      </c>
      <c r="M320" s="4">
        <v>25</v>
      </c>
      <c r="N320" s="5">
        <v>2.5</v>
      </c>
      <c r="O320" s="5">
        <v>4</v>
      </c>
    </row>
    <row r="321" spans="1:15" outlineLevel="1" x14ac:dyDescent="0.3">
      <c r="A321" s="6">
        <f>12</f>
        <v>12</v>
      </c>
      <c r="B321" s="6" t="s">
        <v>16</v>
      </c>
      <c r="C321" s="7">
        <v>815</v>
      </c>
      <c r="D321" s="7">
        <v>3.7045454545454546</v>
      </c>
      <c r="E321" s="6" t="s">
        <v>17</v>
      </c>
      <c r="F321" s="6" t="s">
        <v>18</v>
      </c>
      <c r="G321" s="7">
        <v>5.292207792207793</v>
      </c>
      <c r="H321" s="7">
        <v>1.3</v>
      </c>
      <c r="I321" s="7">
        <v>4</v>
      </c>
      <c r="J321" s="7">
        <v>0.33496577272143052</v>
      </c>
      <c r="K321" s="7">
        <v>18.588944913657699</v>
      </c>
      <c r="L321" s="8">
        <v>10</v>
      </c>
      <c r="M321" s="8">
        <v>20</v>
      </c>
      <c r="N321" s="9">
        <v>2.5</v>
      </c>
      <c r="O321" s="9">
        <v>4</v>
      </c>
    </row>
    <row r="322" spans="1:15" outlineLevel="1" x14ac:dyDescent="0.3">
      <c r="A322" s="2">
        <f>13</f>
        <v>13</v>
      </c>
      <c r="B322" s="2" t="s">
        <v>16</v>
      </c>
      <c r="C322" s="3">
        <v>815</v>
      </c>
      <c r="D322" s="3">
        <v>3.7045454545454546</v>
      </c>
      <c r="E322" s="2" t="s">
        <v>17</v>
      </c>
      <c r="F322" s="2" t="s">
        <v>18</v>
      </c>
      <c r="G322" s="3">
        <v>5.292207792207793</v>
      </c>
      <c r="H322" s="3">
        <v>1.3</v>
      </c>
      <c r="I322" s="3">
        <v>4</v>
      </c>
      <c r="J322" s="3">
        <v>0.28784823574829621</v>
      </c>
      <c r="K322" s="3">
        <v>16.193944913657695</v>
      </c>
      <c r="L322" s="4">
        <v>10</v>
      </c>
      <c r="M322" s="4">
        <v>20</v>
      </c>
      <c r="N322" s="5">
        <v>2.5</v>
      </c>
      <c r="O322" s="5">
        <v>4</v>
      </c>
    </row>
    <row r="323" spans="1:15" outlineLevel="1" x14ac:dyDescent="0.3">
      <c r="A323" s="6">
        <f>14</f>
        <v>14</v>
      </c>
      <c r="B323" s="6" t="s">
        <v>16</v>
      </c>
      <c r="C323" s="7">
        <v>815</v>
      </c>
      <c r="D323" s="7">
        <v>3.7045454545454546</v>
      </c>
      <c r="E323" s="6" t="s">
        <v>17</v>
      </c>
      <c r="F323" s="6" t="s">
        <v>18</v>
      </c>
      <c r="G323" s="7">
        <v>5.292207792207793</v>
      </c>
      <c r="H323" s="7">
        <v>1.3</v>
      </c>
      <c r="I323" s="7">
        <v>4</v>
      </c>
      <c r="J323" s="7">
        <v>0.2347444887613814</v>
      </c>
      <c r="K323" s="7">
        <v>13.598944913657679</v>
      </c>
      <c r="L323" s="8">
        <v>10</v>
      </c>
      <c r="M323" s="8">
        <v>20</v>
      </c>
      <c r="N323" s="9">
        <v>2.5</v>
      </c>
      <c r="O323" s="9">
        <v>4</v>
      </c>
    </row>
    <row r="324" spans="1:15" outlineLevel="1" x14ac:dyDescent="0.3">
      <c r="A324" s="2">
        <f>15</f>
        <v>15</v>
      </c>
      <c r="B324" s="2" t="s">
        <v>16</v>
      </c>
      <c r="C324" s="3">
        <v>815</v>
      </c>
      <c r="D324" s="3">
        <v>3.7045454545454546</v>
      </c>
      <c r="E324" s="2" t="s">
        <v>17</v>
      </c>
      <c r="F324" s="2" t="s">
        <v>18</v>
      </c>
      <c r="G324" s="3">
        <v>5.292207792207793</v>
      </c>
      <c r="H324" s="3">
        <v>1.3</v>
      </c>
      <c r="I324" s="3">
        <v>4</v>
      </c>
      <c r="J324" s="3">
        <v>0.18500631501848852</v>
      </c>
      <c r="K324" s="3">
        <v>11.20394491365769</v>
      </c>
      <c r="L324" s="4">
        <v>10</v>
      </c>
      <c r="M324" s="4">
        <v>20</v>
      </c>
      <c r="N324" s="5">
        <v>2.5</v>
      </c>
      <c r="O324" s="5">
        <v>4</v>
      </c>
    </row>
    <row r="325" spans="1:15" outlineLevel="1" x14ac:dyDescent="0.3">
      <c r="A325" s="6">
        <f>16</f>
        <v>16</v>
      </c>
      <c r="B325" s="6" t="s">
        <v>16</v>
      </c>
      <c r="C325" s="7">
        <v>815</v>
      </c>
      <c r="D325" s="7">
        <v>3.7045454545454546</v>
      </c>
      <c r="E325" s="6" t="s">
        <v>17</v>
      </c>
      <c r="F325" s="6" t="s">
        <v>18</v>
      </c>
      <c r="G325" s="7">
        <v>5.292207792207793</v>
      </c>
      <c r="H325" s="7">
        <v>1.3</v>
      </c>
      <c r="I325" s="7">
        <v>4</v>
      </c>
      <c r="J325" s="7">
        <v>0.17047830914948758</v>
      </c>
      <c r="K325" s="7">
        <v>10.513730941574597</v>
      </c>
      <c r="L325" s="8">
        <v>10</v>
      </c>
      <c r="M325" s="8">
        <v>20</v>
      </c>
      <c r="N325" s="9">
        <v>2.5</v>
      </c>
      <c r="O325" s="9">
        <v>4</v>
      </c>
    </row>
    <row r="326" spans="1:15" outlineLevel="1" x14ac:dyDescent="0.3">
      <c r="A326" s="2">
        <f>17</f>
        <v>17</v>
      </c>
      <c r="B326" s="2" t="s">
        <v>16</v>
      </c>
      <c r="C326" s="3">
        <v>815</v>
      </c>
      <c r="D326" s="3">
        <v>3.7045454545454546</v>
      </c>
      <c r="E326" s="2" t="s">
        <v>17</v>
      </c>
      <c r="F326" s="2" t="s">
        <v>18</v>
      </c>
      <c r="G326" s="3">
        <v>5.292207792207793</v>
      </c>
      <c r="H326" s="3">
        <v>1.3</v>
      </c>
      <c r="I326" s="3">
        <v>4</v>
      </c>
      <c r="J326" s="3">
        <v>0.22221890617081563</v>
      </c>
      <c r="K326" s="3">
        <v>13.008730941574601</v>
      </c>
      <c r="L326" s="4">
        <v>10</v>
      </c>
      <c r="M326" s="4">
        <v>20</v>
      </c>
      <c r="N326" s="5">
        <v>2.5</v>
      </c>
      <c r="O326" s="5">
        <v>4</v>
      </c>
    </row>
    <row r="327" spans="1:15" outlineLevel="1" x14ac:dyDescent="0.3">
      <c r="A327" s="6">
        <f>18</f>
        <v>18</v>
      </c>
      <c r="B327" s="6" t="s">
        <v>16</v>
      </c>
      <c r="C327" s="7">
        <v>815</v>
      </c>
      <c r="D327" s="7">
        <v>3.7045454545454546</v>
      </c>
      <c r="E327" s="6" t="s">
        <v>17</v>
      </c>
      <c r="F327" s="6" t="s">
        <v>18</v>
      </c>
      <c r="G327" s="7">
        <v>5.292207792207793</v>
      </c>
      <c r="H327" s="7">
        <v>1.3</v>
      </c>
      <c r="I327" s="7">
        <v>4</v>
      </c>
      <c r="J327" s="7">
        <v>0.27971991709787042</v>
      </c>
      <c r="K327" s="7">
        <v>15.90454302132607</v>
      </c>
      <c r="L327" s="8">
        <v>10</v>
      </c>
      <c r="M327" s="8">
        <v>20</v>
      </c>
      <c r="N327" s="9">
        <v>2.5</v>
      </c>
      <c r="O327" s="9">
        <v>4</v>
      </c>
    </row>
    <row r="328" spans="1:15" outlineLevel="1" x14ac:dyDescent="0.3">
      <c r="A328" s="2">
        <f>19</f>
        <v>19</v>
      </c>
      <c r="B328" s="2" t="s">
        <v>16</v>
      </c>
      <c r="C328" s="3">
        <v>815</v>
      </c>
      <c r="D328" s="3">
        <v>3.7045454545454546</v>
      </c>
      <c r="E328" s="2" t="s">
        <v>17</v>
      </c>
      <c r="F328" s="2" t="s">
        <v>18</v>
      </c>
      <c r="G328" s="3">
        <v>5.292207792207793</v>
      </c>
      <c r="H328" s="3">
        <v>1.3</v>
      </c>
      <c r="I328" s="3">
        <v>4</v>
      </c>
      <c r="J328" s="3">
        <v>0.3240795223645293</v>
      </c>
      <c r="K328" s="3">
        <v>18.098730941574622</v>
      </c>
      <c r="L328" s="4">
        <v>10</v>
      </c>
      <c r="M328" s="4">
        <v>20</v>
      </c>
      <c r="N328" s="5">
        <v>2.5</v>
      </c>
      <c r="O328" s="5">
        <v>4</v>
      </c>
    </row>
  </sheetData>
  <mergeCells count="21">
    <mergeCell ref="A1:O3"/>
    <mergeCell ref="A10:O12"/>
    <mergeCell ref="A84:O86"/>
    <mergeCell ref="A146:O148"/>
    <mergeCell ref="A248:O250"/>
    <mergeCell ref="A19:O21"/>
    <mergeCell ref="A26:O28"/>
    <mergeCell ref="A42:O44"/>
    <mergeCell ref="A63:O65"/>
    <mergeCell ref="A97:O99"/>
    <mergeCell ref="A118:O120"/>
    <mergeCell ref="A135:O137"/>
    <mergeCell ref="A159:O161"/>
    <mergeCell ref="A178:O180"/>
    <mergeCell ref="A200:O202"/>
    <mergeCell ref="A306:O308"/>
    <mergeCell ref="A208:O210"/>
    <mergeCell ref="A216:O218"/>
    <mergeCell ref="A232:O234"/>
    <mergeCell ref="A257:O259"/>
    <mergeCell ref="A287:O289"/>
  </mergeCells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Quadros de Distribuição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Joabe Silva</cp:lastModifiedBy>
  <dcterms:modified xsi:type="dcterms:W3CDTF">2023-03-12T15:31:33Z</dcterms:modified>
</cp:coreProperties>
</file>